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8" windowWidth="14808" windowHeight="7476" activeTab="1"/>
  </bookViews>
  <sheets>
    <sheet name="Показатели" sheetId="1" r:id="rId1"/>
    <sheet name="Прокси-показатели" sheetId="2" r:id="rId2"/>
    <sheet name="Помесячный план" sheetId="4" state="hidden" r:id="rId3"/>
    <sheet name="Финансирование" sheetId="3" r:id="rId4"/>
    <sheet name="Разбивка 2025" sheetId="6" state="hidden" r:id="rId5"/>
  </sheets>
  <definedNames>
    <definedName name="sub_1300" localSheetId="2">'Помесячный план'!$A$6</definedName>
    <definedName name="_xlnm.Print_Titles" localSheetId="3">Финансирование!$4:$6</definedName>
    <definedName name="_xlnm.Print_Area" localSheetId="0">Показатели!$A$1:$M$17</definedName>
    <definedName name="_xlnm.Print_Area" localSheetId="1">'Прокси-показатели'!$A$1:$H$17</definedName>
  </definedNames>
  <calcPr calcId="145621"/>
</workbook>
</file>

<file path=xl/calcChain.xml><?xml version="1.0" encoding="utf-8"?>
<calcChain xmlns="http://schemas.openxmlformats.org/spreadsheetml/2006/main">
  <c r="J12" i="1" l="1"/>
  <c r="G16" i="2"/>
  <c r="F16" i="2"/>
  <c r="G15" i="2"/>
  <c r="F15" i="2"/>
  <c r="G14" i="2"/>
  <c r="F14" i="2"/>
  <c r="G13" i="2"/>
  <c r="F13" i="2"/>
  <c r="F17" i="3" l="1"/>
  <c r="D27" i="3"/>
  <c r="C25" i="3" l="1"/>
  <c r="C11" i="3" l="1"/>
  <c r="C9" i="3" l="1"/>
  <c r="F15" i="3" l="1"/>
  <c r="F14" i="3"/>
  <c r="F13" i="3"/>
  <c r="F30" i="3"/>
  <c r="F27" i="3"/>
  <c r="F26" i="3"/>
  <c r="F25" i="3"/>
  <c r="F24" i="3"/>
  <c r="F20" i="3"/>
  <c r="D11" i="3"/>
  <c r="F11" i="3" s="1"/>
  <c r="D10" i="3"/>
  <c r="D9" i="3"/>
  <c r="D8" i="3"/>
  <c r="E26" i="3"/>
  <c r="C22" i="3"/>
  <c r="C17" i="3"/>
  <c r="C12" i="3"/>
  <c r="C8" i="3"/>
  <c r="C10" i="3"/>
  <c r="C7" i="3" s="1"/>
  <c r="B10" i="3"/>
  <c r="B8" i="3"/>
  <c r="B7" i="3" s="1"/>
  <c r="B12" i="3"/>
  <c r="B17" i="3"/>
  <c r="B22" i="3"/>
  <c r="E31" i="3"/>
  <c r="E30" i="3"/>
  <c r="E29" i="3"/>
  <c r="E28" i="3"/>
  <c r="E25" i="3"/>
  <c r="E24" i="3"/>
  <c r="E23" i="3"/>
  <c r="D22" i="3"/>
  <c r="E21" i="3"/>
  <c r="E20" i="3"/>
  <c r="E19" i="3"/>
  <c r="E18" i="3"/>
  <c r="D17" i="3"/>
  <c r="F22" i="3" l="1"/>
  <c r="F8" i="3"/>
  <c r="F10" i="3"/>
  <c r="D7" i="3"/>
  <c r="F7" i="3" s="1"/>
  <c r="F9" i="3"/>
  <c r="E27" i="3"/>
  <c r="E17" i="3"/>
  <c r="E22" i="3"/>
  <c r="L12" i="1"/>
  <c r="L13" i="1"/>
  <c r="L11" i="1"/>
  <c r="K12" i="1"/>
  <c r="K13" i="1"/>
  <c r="K11" i="1"/>
  <c r="L14" i="1" l="1"/>
  <c r="S18" i="4"/>
  <c r="R18" i="4"/>
  <c r="S17" i="4"/>
  <c r="R17" i="4"/>
  <c r="S16" i="4"/>
  <c r="R16" i="4"/>
  <c r="S15" i="4"/>
  <c r="R15" i="4"/>
  <c r="S14" i="4"/>
  <c r="R14" i="4"/>
  <c r="P18" i="4"/>
  <c r="P16" i="4"/>
  <c r="P14" i="4"/>
  <c r="M18" i="4"/>
  <c r="M17" i="4"/>
  <c r="P17" i="4" s="1"/>
  <c r="M16" i="4"/>
  <c r="M15" i="4"/>
  <c r="P15" i="4" s="1"/>
  <c r="M14" i="4"/>
  <c r="J18" i="4"/>
  <c r="J17" i="4"/>
  <c r="J16" i="4"/>
  <c r="J15" i="4"/>
  <c r="J14" i="4"/>
  <c r="L10" i="6"/>
  <c r="M10" i="6" s="1"/>
  <c r="K10" i="6"/>
  <c r="I10" i="6"/>
  <c r="H10" i="6"/>
  <c r="F10" i="6"/>
  <c r="G10" i="6" s="1"/>
  <c r="E10" i="6"/>
  <c r="C10" i="6"/>
  <c r="B10" i="6"/>
  <c r="N9" i="6"/>
  <c r="M9" i="6"/>
  <c r="J9" i="6"/>
  <c r="G9" i="6"/>
  <c r="D9" i="6"/>
  <c r="N8" i="6"/>
  <c r="M8" i="6"/>
  <c r="J8" i="6"/>
  <c r="G8" i="6"/>
  <c r="D8" i="6"/>
  <c r="N7" i="6"/>
  <c r="M7" i="6"/>
  <c r="J7" i="6"/>
  <c r="G7" i="6"/>
  <c r="D7" i="6"/>
  <c r="N6" i="6"/>
  <c r="M6" i="6"/>
  <c r="J6" i="6"/>
  <c r="G6" i="6"/>
  <c r="D6" i="6"/>
  <c r="N5" i="6"/>
  <c r="M5" i="6"/>
  <c r="J5" i="6"/>
  <c r="G5" i="6"/>
  <c r="D5" i="6"/>
  <c r="N10" i="6" l="1"/>
  <c r="D10" i="6"/>
  <c r="J10" i="6"/>
  <c r="S19" i="4" l="1"/>
  <c r="S13" i="4"/>
  <c r="R19" i="4"/>
  <c r="R13" i="4"/>
  <c r="F11" i="2"/>
  <c r="F10" i="2"/>
  <c r="F9" i="2"/>
  <c r="G11" i="2"/>
  <c r="G10" i="2"/>
  <c r="G9" i="2"/>
  <c r="G8" i="2"/>
  <c r="F8" i="2"/>
  <c r="E13" i="3" l="1"/>
  <c r="E14" i="3"/>
  <c r="E15" i="3"/>
  <c r="E16" i="3"/>
  <c r="D12" i="3"/>
  <c r="F12" i="3" s="1"/>
  <c r="E8" i="3"/>
  <c r="E9" i="3"/>
  <c r="E10" i="3"/>
  <c r="E11" i="3"/>
  <c r="E12" i="3" l="1"/>
  <c r="E7" i="3"/>
</calcChain>
</file>

<file path=xl/sharedStrings.xml><?xml version="1.0" encoding="utf-8"?>
<sst xmlns="http://schemas.openxmlformats.org/spreadsheetml/2006/main" count="232" uniqueCount="159">
  <si>
    <t>1. Сведения о достижении показателей муниципальной программы</t>
  </si>
  <si>
    <t>№</t>
  </si>
  <si>
    <t>Наименование показателя</t>
  </si>
  <si>
    <t>Уровень показателя</t>
  </si>
  <si>
    <t>Отклонение</t>
  </si>
  <si>
    <t>Абсолютное значение*</t>
  </si>
  <si>
    <t>Относительное значение,%*</t>
  </si>
  <si>
    <t>1.</t>
  </si>
  <si>
    <t>2.</t>
  </si>
  <si>
    <t>Степень выполнения показателей**</t>
  </si>
  <si>
    <t>Единица измерения (по ОКЕИ)</t>
  </si>
  <si>
    <t xml:space="preserve">Базовое значение показателя на начало реализации муниципальной программы </t>
  </si>
  <si>
    <t>Фактическое значение за предыдущие отчетные периоды</t>
  </si>
  <si>
    <t>Плановое значение на конец текущего года</t>
  </si>
  <si>
    <t>Фактическое значение на конец отчетного периода</t>
  </si>
  <si>
    <t>Обоснование отклонения фактического значения показателя  от планового</t>
  </si>
  <si>
    <t>1.1.</t>
  </si>
  <si>
    <t>1.2.</t>
  </si>
  <si>
    <t>Обоснование отклонения фактического значения показателя от планового</t>
  </si>
  <si>
    <t>Наименование муниципальной программы, структурного элемента и источника финансового обеспечения</t>
  </si>
  <si>
    <t>Исполнение, тыс. рублей</t>
  </si>
  <si>
    <t>Относительное значение, % (гр.4/гр.3*100%)</t>
  </si>
  <si>
    <t>Комментарий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</si>
  <si>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</si>
  <si>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</si>
  <si>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</si>
  <si>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</si>
  <si>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Объем финансового обеспечения, 
тыс. рублей</t>
  </si>
  <si>
    <t>Абсолютное значение 
(гр.4- гр.3)</t>
  </si>
  <si>
    <t>Фактическое значение за отчетный период</t>
  </si>
  <si>
    <t>Утверждено в бюджете</t>
  </si>
  <si>
    <t>Утверждено по программе (план по программе)</t>
  </si>
  <si>
    <t>(ответственный исполнитель)</t>
  </si>
  <si>
    <t>(ФИО руководителя)</t>
  </si>
  <si>
    <t>(подпись)</t>
  </si>
  <si>
    <t>/</t>
  </si>
  <si>
    <t>(соисполнитель 1)</t>
  </si>
  <si>
    <t>(соисполнитель 2)</t>
  </si>
  <si>
    <t>(ФИО исполнителя, ответственного за составление формы)</t>
  </si>
  <si>
    <t>(телефон)</t>
  </si>
  <si>
    <t>Отчет о ходе реализации муниципальной программы города Югорска</t>
  </si>
  <si>
    <t>«Культурное пространство»</t>
  </si>
  <si>
    <t>Цель: «Укрепление единого культурного пространства, создание комфортных условий и равных возможностей для самореализации и раскрытия таланта, креатива каждого жителя автономного округа, доступа населения к культурным ценностям»</t>
  </si>
  <si>
    <t>Число посещений культурных мероприятий</t>
  </si>
  <si>
    <t>ГП ХМАО - Югры</t>
  </si>
  <si>
    <t>Тыс. единиц</t>
  </si>
  <si>
    <t>2024 год</t>
  </si>
  <si>
    <t>2023 год</t>
  </si>
  <si>
    <t>2022 год</t>
  </si>
  <si>
    <t>Уровень удовлетворенности населения услугами в сфере культуры</t>
  </si>
  <si>
    <t>Процент</t>
  </si>
  <si>
    <t>Доля зданий учреждений культуры, находящихся в удовлетворительном состоянии, в общем количестве зданий данных учреждений</t>
  </si>
  <si>
    <t>3.</t>
  </si>
  <si>
    <t>Количество предметов музейного фонда</t>
  </si>
  <si>
    <t>Единиц</t>
  </si>
  <si>
    <t>Количество библиотечного фонда на 1000 жителей</t>
  </si>
  <si>
    <t>Количество проведенных мероприятий</t>
  </si>
  <si>
    <t>Количество детей в возрасте от 5 до 18 лет, охваченных дополнительным образованием</t>
  </si>
  <si>
    <t>Человек</t>
  </si>
  <si>
    <t>Показатель «Уровень удовлетворенности населения услугами в сфере культуры», процент</t>
  </si>
  <si>
    <t>1.3.</t>
  </si>
  <si>
    <t>1.4.</t>
  </si>
  <si>
    <t>1 квартал</t>
  </si>
  <si>
    <t>2 квартал</t>
  </si>
  <si>
    <t>3 квартал</t>
  </si>
  <si>
    <t>4 квартал</t>
  </si>
  <si>
    <t>ПЛАН</t>
  </si>
  <si>
    <t>ПЛАН в соответствии с муниципальной программой</t>
  </si>
  <si>
    <t>Обоснование пишем только в случае отклонения от планового значения, утвержденного муниципальной программой более чем на 5% !!</t>
  </si>
  <si>
    <t>по состоянию на ________</t>
  </si>
  <si>
    <t>На конец 2025 года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</si>
  <si>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</si>
  <si>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</si>
  <si>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</si>
  <si>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</si>
  <si>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</si>
  <si>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</si>
  <si>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</si>
  <si>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</si>
  <si>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</si>
  <si>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</si>
  <si>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</si>
  <si>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Цель муниципальной программы «Укрепление единого культурного пространства, создание комфортных условий и равных возможностей для самореализации и раскрытия таланта, креатива каждого жителя автономного округа, доступа населения к культурным ценностям, цифровым ресурсам в сфере культуры»</t>
  </si>
  <si>
    <t>-</t>
  </si>
  <si>
    <t>№ п/п</t>
  </si>
  <si>
    <t>Показатели 2025</t>
  </si>
  <si>
    <t>Наименование учреждения</t>
  </si>
  <si>
    <t>2025 год</t>
  </si>
  <si>
    <t>Югра-презент</t>
  </si>
  <si>
    <t>Норд</t>
  </si>
  <si>
    <t>Библиотека</t>
  </si>
  <si>
    <t>Музей</t>
  </si>
  <si>
    <t>ДШИ</t>
  </si>
  <si>
    <t>ИТОГО</t>
  </si>
  <si>
    <t>Число посещений культурных мероприятий, из них</t>
  </si>
  <si>
    <t>1.1.1.</t>
  </si>
  <si>
    <t>1.1.2.</t>
  </si>
  <si>
    <t>1.1.3.</t>
  </si>
  <si>
    <t>1.1.4.</t>
  </si>
  <si>
    <t>МАУ "ЦК "Югра-презент"</t>
  </si>
  <si>
    <t>МБУ "ЦБС г.Югорска"</t>
  </si>
  <si>
    <t>МБУ ДО "ДШИ города Югорска"</t>
  </si>
  <si>
    <t>МБУ "Музей истории и этнографии"</t>
  </si>
  <si>
    <t>1.1.5.</t>
  </si>
  <si>
    <t>Плановые значения по кварталам/месяцам (нарастающим итогом)</t>
  </si>
  <si>
    <t>Приложение 2</t>
  </si>
  <si>
    <t>Помесячный план достижения показателей муниципальной программы в 2025 году</t>
  </si>
  <si>
    <t>Отчет о ходе реализации муниципальной программы города Югорска "Культурное пространство"</t>
  </si>
  <si>
    <t>*- Уровень достижения целевого показателя муниципальной программы рассчитывается: 
- для прямых показателей (положительной динамикой является увеличение значения показателя) - как отношение достигнутого значения показателя в отчетном году к плановому значению (в процентах); 
- для обратных показателей (положительной динамикой является снижение значения показателя) – как отношение планового значения к достигнутому значению показателя в отчетном году (в процентах).
Число десятичных знаков – 2. 
** Степень выполнения целевых показателей муниципальной программы рассчитывается как среднеарифметическое значение уровня достижения всех целевых показателей, утвержденных муниципальной программой.</t>
  </si>
  <si>
    <t>1.1. Сведения о достижении прокси-показателей муниципальной программы города Югорска "Культурное пространство"</t>
  </si>
  <si>
    <t>Показатель «Число посещений культурных мероприятий», тыс. единиц</t>
  </si>
  <si>
    <t>2.1.</t>
  </si>
  <si>
    <t>2.2.</t>
  </si>
  <si>
    <t>2.3.</t>
  </si>
  <si>
    <t>2.4.</t>
  </si>
  <si>
    <r>
      <t>2.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PT Astra Serif"/>
        <family val="1"/>
        <charset val="204"/>
      </rPr>
      <t>Сведения об исполнении бюджетных ассигнований, предусмотренных на финансовое обеспечение реализации муниципальной программы города Югорска "Культурное пространство"</t>
    </r>
  </si>
  <si>
    <t>Муниципальная программа 
«Культурное пространство» (всего), в том числе:</t>
  </si>
  <si>
    <t>1.    Региональный проект «Сохранение культурного и исторического наследия» (всего), в том числе:</t>
  </si>
  <si>
    <t>1.1.    Федеральный бюджет</t>
  </si>
  <si>
    <t xml:space="preserve">1.2.    Бюджет автономного округа </t>
  </si>
  <si>
    <t xml:space="preserve">1.3.    Местный бюджет </t>
  </si>
  <si>
    <t>1.4.    Иные источники финансирования</t>
  </si>
  <si>
    <t>2.    Муниципальный проект «Музейно-туристический комплекс «Ворота в Югру» (всего), в том числе:</t>
  </si>
  <si>
    <t>2.1.    Федеральный бюджет</t>
  </si>
  <si>
    <t xml:space="preserve">2.2.    Бюджет автономного округа </t>
  </si>
  <si>
    <t xml:space="preserve">2.3.    Местный бюджет </t>
  </si>
  <si>
    <t>2.4.    Иные источники финансирования</t>
  </si>
  <si>
    <t>3.    Комплекс процессных мероприятий «Обеспечение деятельности подведомственных учреждений культуры» (всего), в том числе:</t>
  </si>
  <si>
    <t>3.1.    Федеральный бюджет</t>
  </si>
  <si>
    <t xml:space="preserve">3.2.    Бюджет автономного округа </t>
  </si>
  <si>
    <t xml:space="preserve">3.3.    Местный бюджет </t>
  </si>
  <si>
    <t>3.4.    Иные источники финансирования</t>
  </si>
  <si>
    <t>4.    Комплекс процессных мероприятий «Обеспечение деятельности Управления культуры администрации города Югорска» (всего), в том числе:</t>
  </si>
  <si>
    <t>4.1.    Федеральный бюджет</t>
  </si>
  <si>
    <t xml:space="preserve">4.2.    Бюджет автономного округа </t>
  </si>
  <si>
    <t xml:space="preserve">4.3.    Местный бюджет </t>
  </si>
  <si>
    <t>4.4.    Иные источники финансирования</t>
  </si>
  <si>
    <t>Абсолютное значение</t>
  </si>
  <si>
    <t>Относительное значение,%</t>
  </si>
  <si>
    <t>Показатель исполнен.</t>
  </si>
  <si>
    <t xml:space="preserve">Предусмотрены средства на обеспечение деятельности Управления культуры администрации города Югорска. 
Освоение средств запланировано в течение 2025 года.  </t>
  </si>
  <si>
    <t>Управление культуры администрации города Югорска</t>
  </si>
  <si>
    <t>Департамент жилищно-коммунального и строительного комплекса администрации города Югорска</t>
  </si>
  <si>
    <t xml:space="preserve"> </t>
  </si>
  <si>
    <t>Управление бухгалтерского учёта и отчетности администрации города Югорска</t>
  </si>
  <si>
    <t>/             Ермакова В.Н.</t>
  </si>
  <si>
    <t>/              Семисынова Л.А.</t>
  </si>
  <si>
    <t>Значение показателя рассчитывается по итогам 2025 года.</t>
  </si>
  <si>
    <t xml:space="preserve">
/</t>
  </si>
  <si>
    <t>по состоянию на 01.10.2025</t>
  </si>
  <si>
    <t>Чудинова Э.М.</t>
  </si>
  <si>
    <t>/ 5-00-26 (доб. 201)</t>
  </si>
  <si>
    <t>/                 Цымерман Е.В.</t>
  </si>
  <si>
    <t>Расходы на государственную поддержку отрасли культуры (комплектование книжных фондов библиотек муниципальных образований) и развитие сферы культуры (модернизация муниципальных общедоступных библиотек) составили 533,8 тыс. рублей, в том числе расходы на:
- пополнение библиотечного фонда в размере 213,6 тыс. рублей;
- предоставление доступа к базе данных справочно-поисковой системы "Литрес" в размере 92,5 тыс. рублей;
- перевод в цифровой формат документов библиотечного фонда в размере 20,0 тыс. рублей;
- техническое обслуживание библиотечно-информационной системы "Ирбис" в размере 84,0 тыс. рублей;
- предоставление доступа к сети Интернет в размере 123,7 тыс. рублей. 
Исполнение за 3 квартал 2025 года составляет 100%.</t>
  </si>
  <si>
    <t>Средства направлены на оплату услуг по отсыпке стоянки Музейного комплекса «Ворота в Югру» на базе музея под открытым небом «Суеват Пауль». Исполнение за 3 квартал 2025 года составляет 100%.</t>
  </si>
  <si>
    <t xml:space="preserve">Предусмотрены средства на обеспечение деятельности подведомственных учреждений МБУ ДО "Детская школа искусств", МАУ "Центр культуры "Югра-презент", МБУ "Централизованная библиотечная система г.Югорска", МБУ "Музей истории и этнографии" в размере 378 463,4 тыс. рублей. Фактические расходы составили 268 834,5 тыс. рублей. 
На организацию и проведение культурно-досуговых, информационно - образовательных (просветительских), массовых мероприятий предусмотрены средства в размере 6 500,0 тыс. рублей. Исполнение за 3 квартал составляет 4 817,7 тыс. рублей.
Предусмотрены средства на развитие материально-технической базы МАУ "Центр культуры "Югра-презент" (приобретение мебели для гостиного зала, ул. Спортивная, д. 6) в размере 500,0 тыс. рублей. Исполнение запланировано на 4 квартал 2025 года.
Расходы на устранение предписаний надзорных органов (огнезащитная пропитка деревянных и железных конструкций сцены МАУ «Центр культуры «Югра-презент») составили 449 тыс. рублей.
Средства на выполнение текущего ремонта кровли входной группы и холла дискотечного зала МАУ «Центр культуры «Югра-презент» (ул. Спортивная, д. 6) предусмотрены в размере 1 000,0 тыс. рублей.
Предусмотрены средства в размере 50,0 тыс. рублей на организацию и проведение обучающих семинаров для специалистов муниципальных учреждений культуры.
Предусмотрены средства на реализацию мероприятий в сфере доступной среды (приобретение систем субтитрирования и тифлокомментирования МАУ "Центр культуры "Югра-презент") в размере 400,0 тыс. рублей. 
Средства на реализацию наказов избирателей депутатам Думы Ханты-Мансийского автономного округа - Югры предусмотрены в размере 2 011,0 тыс. рублей, из них:
МАУ "Центр культуры "Югра-презент":
- услуги приглашенного спикера в рамках III форума "Женское движение "Единой России" в г.Югорске на сумму 50,0 тыс. рублей;
- приобретение мебели для оборудования конференц-зала на сумму 370,0 тыс. рублей;
- организация и проведение Дня молодежи на сумму 100,0 тыс. рублей;
- приобретение сценических костюмов на сумму 150,0 тыс. рублей;
- приоретение светового оборудования на сумму 250,0 тыс. рублей;
МБУ "Централизованная библиотечная система г.Югорска":
- издание книги "Достучаться до правды" на сумму 150,0 тыс. рублей;
- пополнение библиотечного фонда на сумму 300,0 тыс. рублей;
- приобретение компьютерной техники, оргтехники на сумму 381,0 тыс. рублей. 
МБУ "Музей истории и этнографии" на выполнение реставрационных работ на территории музея под открытым небом "Суеват пауль" на сумму 260,0 тыс. рублей. 
Фактические расходы за 3 квартал составили 1 266,0 тыс. рублей. 
100% освоение средств на обеспечение деятельности подведомственных учреждений культуры запланировано на 4 квартал 2025 года. </t>
  </si>
  <si>
    <t xml:space="preserve">Показатель перевыполнен в связи с увеличением числа обущающихся по предпрофессиональным и общеразвивающим программам. </t>
  </si>
  <si>
    <t>Ю-П - 91,2
ЦБС - 91,0
Музей - 93,0 
ДШИ - 82,0</t>
  </si>
  <si>
    <t>Плановое значение на конец отчетного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</si>
</sst>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_₽"/>
    <numFmt numFmtId="165" formatCode="0.000"/>
    <numFmt numFmtId="166" formatCode="#,##0.0\ _₽"/>
    <numFmt numFmtId="167" formatCode="#,##0.0"/>
  </numFmts>
  <fonts count="22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PT Astra Serif"/>
      <family val="1"/>
      <charset val="204"/>
    </font>
    <font>
      <sz val="13"/>
      <color rgb="FF000000"/>
      <name val="PT Astra Serif"/>
      <family val="1"/>
      <charset val="204"/>
    </font>
    <font>
      <i/>
      <sz val="13"/>
      <color rgb="FF000000"/>
      <name val="PT Astra Serif"/>
      <family val="1"/>
      <charset val="204"/>
    </font>
    <font>
      <sz val="7"/>
      <color theme="1"/>
      <name val="Times New Roman"/>
      <family val="1"/>
      <charset val="204"/>
    </font>
    <font>
      <sz val="13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rgb="FFFF0000"/>
      <name val="PT Astra Serif"/>
      <family val="1"/>
      <charset val="204"/>
    </font>
    <font>
      <sz val="12"/>
      <color rgb="FFFF0000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sz val="14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3"/>
      <name val="PT Astra Serif"/>
      <family val="1"/>
      <charset val="204"/>
    </font>
    <font>
      <sz val="13"/>
      <name val="Calibri"/>
      <family val="2"/>
      <charset val="204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1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2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  <xf numFmtId="0" fontId="3" fillId="0" borderId="0" xfId="0" applyFont="1"/>
    <xf numFmtId="0" fontId="13" fillId="0" borderId="0" xfId="1" applyFont="1"/>
    <xf numFmtId="164" fontId="13" fillId="0" borderId="1" xfId="1" applyNumberFormat="1" applyFont="1" applyBorder="1" applyAlignment="1">
      <alignment horizontal="center"/>
    </xf>
    <xf numFmtId="164" fontId="13" fillId="0" borderId="0" xfId="1" applyNumberFormat="1" applyFont="1"/>
    <xf numFmtId="164" fontId="14" fillId="0" borderId="0" xfId="1" applyNumberFormat="1" applyFont="1" applyFill="1"/>
    <xf numFmtId="0" fontId="17" fillId="3" borderId="1" xfId="1" applyFont="1" applyFill="1" applyBorder="1" applyAlignment="1">
      <alignment horizontal="center" vertical="center"/>
    </xf>
    <xf numFmtId="0" fontId="13" fillId="4" borderId="1" xfId="1" applyFont="1" applyFill="1" applyBorder="1"/>
    <xf numFmtId="0" fontId="13" fillId="0" borderId="1" xfId="1" applyFont="1" applyBorder="1" applyAlignment="1">
      <alignment horizontal="center"/>
    </xf>
    <xf numFmtId="0" fontId="17" fillId="5" borderId="1" xfId="1" applyFont="1" applyFill="1" applyBorder="1"/>
    <xf numFmtId="164" fontId="17" fillId="5" borderId="1" xfId="1" applyNumberFormat="1" applyFont="1" applyFill="1" applyBorder="1" applyAlignment="1">
      <alignment horizontal="center"/>
    </xf>
    <xf numFmtId="0" fontId="17" fillId="5" borderId="1" xfId="1" applyFont="1" applyFill="1" applyBorder="1" applyAlignment="1">
      <alignment horizontal="center"/>
    </xf>
    <xf numFmtId="0" fontId="16" fillId="2" borderId="2" xfId="0" applyFont="1" applyFill="1" applyBorder="1"/>
    <xf numFmtId="165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3" fillId="0" borderId="0" xfId="0" applyFont="1" applyBorder="1"/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 applyBorder="1"/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4" xfId="0" applyFont="1" applyBorder="1" applyAlignment="1"/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/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Alignment="1"/>
    <xf numFmtId="166" fontId="18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wrapText="1"/>
    </xf>
    <xf numFmtId="0" fontId="19" fillId="0" borderId="0" xfId="0" applyFont="1"/>
    <xf numFmtId="0" fontId="18" fillId="0" borderId="4" xfId="0" applyFont="1" applyBorder="1" applyAlignment="1">
      <alignment wrapText="1"/>
    </xf>
    <xf numFmtId="0" fontId="20" fillId="0" borderId="0" xfId="0" applyFont="1" applyBorder="1" applyAlignment="1">
      <alignment vertical="center" wrapText="1"/>
    </xf>
    <xf numFmtId="0" fontId="21" fillId="0" borderId="0" xfId="0" applyFont="1"/>
    <xf numFmtId="166" fontId="18" fillId="6" borderId="1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16" fillId="0" borderId="8" xfId="0" applyFont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1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NumberFormat="1" applyFont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17" fillId="3" borderId="1" xfId="1" applyFont="1" applyFill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17" fillId="3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="80" zoomScaleNormal="70" zoomScaleSheetLayoutView="80" workbookViewId="0">
      <selection activeCell="N13" sqref="N13"/>
    </sheetView>
  </sheetViews>
  <sheetFormatPr defaultRowHeight="14.4" x14ac:dyDescent="0.3"/>
  <cols>
    <col min="2" max="2" width="21.88671875" customWidth="1"/>
    <col min="3" max="3" width="15.44140625" customWidth="1"/>
    <col min="4" max="4" width="13.109375" customWidth="1"/>
    <col min="5" max="5" width="20.33203125" customWidth="1"/>
    <col min="6" max="8" width="12.33203125" customWidth="1"/>
    <col min="9" max="10" width="17.88671875" customWidth="1"/>
    <col min="11" max="12" width="16.6640625" customWidth="1"/>
    <col min="13" max="13" width="23.6640625" customWidth="1"/>
    <col min="14" max="14" width="18.6640625" customWidth="1"/>
  </cols>
  <sheetData>
    <row r="1" spans="1:14" ht="18" x14ac:dyDescent="0.3">
      <c r="A1" s="109" t="s">
        <v>40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18" x14ac:dyDescent="0.3">
      <c r="A2" s="109" t="s">
        <v>41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4" ht="18" x14ac:dyDescent="0.3">
      <c r="A3" s="109" t="s">
        <v>149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4" ht="18" x14ac:dyDescent="0.3">
      <c r="A4" s="1"/>
    </row>
    <row r="5" spans="1:14" ht="18" x14ac:dyDescent="0.3">
      <c r="A5" s="109" t="s">
        <v>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</row>
    <row r="7" spans="1:14" s="2" customFormat="1" ht="84" customHeight="1" x14ac:dyDescent="0.3">
      <c r="A7" s="106" t="s">
        <v>1</v>
      </c>
      <c r="B7" s="106" t="s">
        <v>2</v>
      </c>
      <c r="C7" s="106" t="s">
        <v>3</v>
      </c>
      <c r="D7" s="106" t="s">
        <v>10</v>
      </c>
      <c r="E7" s="106" t="s">
        <v>11</v>
      </c>
      <c r="F7" s="110" t="s">
        <v>12</v>
      </c>
      <c r="G7" s="110"/>
      <c r="H7" s="110"/>
      <c r="I7" s="106" t="s">
        <v>13</v>
      </c>
      <c r="J7" s="106" t="s">
        <v>14</v>
      </c>
      <c r="K7" s="110" t="s">
        <v>4</v>
      </c>
      <c r="L7" s="110"/>
      <c r="M7" s="106" t="s">
        <v>15</v>
      </c>
    </row>
    <row r="8" spans="1:14" ht="37.5" customHeight="1" x14ac:dyDescent="0.3">
      <c r="A8" s="107"/>
      <c r="B8" s="107"/>
      <c r="C8" s="107"/>
      <c r="D8" s="107"/>
      <c r="E8" s="107"/>
      <c r="F8" s="4" t="s">
        <v>48</v>
      </c>
      <c r="G8" s="4" t="s">
        <v>47</v>
      </c>
      <c r="H8" s="4" t="s">
        <v>46</v>
      </c>
      <c r="I8" s="107"/>
      <c r="J8" s="107"/>
      <c r="K8" s="4" t="s">
        <v>5</v>
      </c>
      <c r="L8" s="4" t="s">
        <v>6</v>
      </c>
      <c r="M8" s="107"/>
    </row>
    <row r="9" spans="1:14" ht="16.8" x14ac:dyDescent="0.3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</row>
    <row r="10" spans="1:14" ht="35.4" customHeight="1" x14ac:dyDescent="0.3">
      <c r="A10" s="108" t="s">
        <v>42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</row>
    <row r="11" spans="1:14" ht="64.95" customHeight="1" x14ac:dyDescent="0.3">
      <c r="A11" s="22" t="s">
        <v>7</v>
      </c>
      <c r="B11" s="56" t="s">
        <v>43</v>
      </c>
      <c r="C11" s="3" t="s">
        <v>44</v>
      </c>
      <c r="D11" s="3" t="s">
        <v>45</v>
      </c>
      <c r="E11" s="3">
        <v>530</v>
      </c>
      <c r="F11" s="3">
        <v>504</v>
      </c>
      <c r="G11" s="3">
        <v>530</v>
      </c>
      <c r="H11" s="3">
        <v>613</v>
      </c>
      <c r="I11" s="3">
        <v>781</v>
      </c>
      <c r="J11" s="54">
        <v>553.29999999999995</v>
      </c>
      <c r="K11" s="3">
        <f>J11-I11</f>
        <v>-227.70000000000005</v>
      </c>
      <c r="L11" s="55">
        <f>J11/I11*100</f>
        <v>70.845070422535201</v>
      </c>
      <c r="M11" s="56" t="s">
        <v>147</v>
      </c>
    </row>
    <row r="12" spans="1:14" ht="84" x14ac:dyDescent="0.3">
      <c r="A12" s="22" t="s">
        <v>8</v>
      </c>
      <c r="B12" s="56" t="s">
        <v>49</v>
      </c>
      <c r="C12" s="3" t="s">
        <v>44</v>
      </c>
      <c r="D12" s="3" t="s">
        <v>50</v>
      </c>
      <c r="E12" s="3">
        <v>84.7</v>
      </c>
      <c r="F12" s="54">
        <v>85.3</v>
      </c>
      <c r="G12" s="54">
        <v>84.7</v>
      </c>
      <c r="H12" s="54">
        <v>88</v>
      </c>
      <c r="I12" s="54">
        <v>85.3</v>
      </c>
      <c r="J12" s="54">
        <f>(82+93+91+91.2)/4</f>
        <v>89.3</v>
      </c>
      <c r="K12" s="22">
        <f t="shared" ref="K12:K13" si="0">J12-I12</f>
        <v>4</v>
      </c>
      <c r="L12" s="55">
        <f t="shared" ref="L12:L13" si="1">J12/I12*100</f>
        <v>104.68933177022275</v>
      </c>
      <c r="M12" s="56" t="s">
        <v>147</v>
      </c>
      <c r="N12" s="103" t="s">
        <v>157</v>
      </c>
    </row>
    <row r="13" spans="1:14" ht="151.19999999999999" x14ac:dyDescent="0.3">
      <c r="A13" s="3" t="s">
        <v>52</v>
      </c>
      <c r="B13" s="56" t="s">
        <v>51</v>
      </c>
      <c r="C13" s="3" t="s">
        <v>44</v>
      </c>
      <c r="D13" s="3" t="s">
        <v>50</v>
      </c>
      <c r="E13" s="3">
        <v>83.3</v>
      </c>
      <c r="F13" s="3">
        <v>83.3</v>
      </c>
      <c r="G13" s="3">
        <v>83.3</v>
      </c>
      <c r="H13" s="3">
        <v>83.3</v>
      </c>
      <c r="I13" s="3">
        <v>83.3</v>
      </c>
      <c r="J13" s="97">
        <v>83.3</v>
      </c>
      <c r="K13" s="22">
        <f t="shared" si="0"/>
        <v>0</v>
      </c>
      <c r="L13" s="55">
        <f t="shared" si="1"/>
        <v>100</v>
      </c>
      <c r="M13" s="56" t="s">
        <v>147</v>
      </c>
    </row>
    <row r="14" spans="1:14" ht="50.4" x14ac:dyDescent="0.3">
      <c r="A14" s="3"/>
      <c r="B14" s="5" t="s">
        <v>9</v>
      </c>
      <c r="C14" s="3"/>
      <c r="D14" s="3"/>
      <c r="E14" s="3"/>
      <c r="F14" s="3"/>
      <c r="G14" s="3"/>
      <c r="H14" s="3"/>
      <c r="I14" s="3"/>
      <c r="J14" s="65"/>
      <c r="K14" s="65"/>
      <c r="L14" s="66">
        <f>(L13+L12+L11)/3</f>
        <v>91.844800730919317</v>
      </c>
      <c r="M14" s="65"/>
    </row>
    <row r="16" spans="1:14" s="23" customFormat="1" ht="78.599999999999994" customHeight="1" x14ac:dyDescent="0.25">
      <c r="A16" s="104" t="s">
        <v>108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</row>
  </sheetData>
  <mergeCells count="16">
    <mergeCell ref="A1:M1"/>
    <mergeCell ref="A2:M2"/>
    <mergeCell ref="A3:M3"/>
    <mergeCell ref="A5:M5"/>
    <mergeCell ref="K7:L7"/>
    <mergeCell ref="F7:H7"/>
    <mergeCell ref="D7:D8"/>
    <mergeCell ref="C7:C8"/>
    <mergeCell ref="B7:B8"/>
    <mergeCell ref="A7:A8"/>
    <mergeCell ref="A16:M16"/>
    <mergeCell ref="M7:M8"/>
    <mergeCell ref="J7:J8"/>
    <mergeCell ref="I7:I8"/>
    <mergeCell ref="E7:E8"/>
    <mergeCell ref="A10:M10"/>
  </mergeCell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8"/>
  <sheetViews>
    <sheetView tabSelected="1" view="pageBreakPreview" zoomScale="60" zoomScaleNormal="55" workbookViewId="0">
      <selection activeCell="A17" sqref="A17:H17"/>
    </sheetView>
  </sheetViews>
  <sheetFormatPr defaultColWidth="8.88671875" defaultRowHeight="13.8" x14ac:dyDescent="0.25"/>
  <cols>
    <col min="1" max="1" width="8.88671875" style="23"/>
    <col min="2" max="2" width="30.6640625" style="23" customWidth="1"/>
    <col min="3" max="3" width="21" style="23" customWidth="1"/>
    <col min="4" max="4" width="21.109375" style="23" customWidth="1"/>
    <col min="5" max="5" width="19.109375" style="23" customWidth="1"/>
    <col min="6" max="6" width="16" style="23" customWidth="1"/>
    <col min="7" max="7" width="18.6640625" style="23" customWidth="1"/>
    <col min="8" max="8" width="56.33203125" style="23" customWidth="1"/>
    <col min="9" max="9" width="8.88671875" style="23"/>
    <col min="10" max="13" width="14.33203125" style="23" customWidth="1"/>
    <col min="14" max="16384" width="8.88671875" style="23"/>
  </cols>
  <sheetData>
    <row r="2" spans="1:13" ht="18" x14ac:dyDescent="0.25">
      <c r="A2" s="109" t="s">
        <v>109</v>
      </c>
      <c r="B2" s="109"/>
      <c r="C2" s="109"/>
      <c r="D2" s="109"/>
      <c r="E2" s="109"/>
      <c r="F2" s="109"/>
      <c r="G2" s="109"/>
      <c r="H2" s="109"/>
    </row>
    <row r="3" spans="1:13" x14ac:dyDescent="0.25">
      <c r="A3" s="47"/>
      <c r="B3" s="47"/>
    </row>
    <row r="4" spans="1:13" ht="63" customHeight="1" x14ac:dyDescent="0.25">
      <c r="A4" s="110" t="s">
        <v>1</v>
      </c>
      <c r="B4" s="110" t="s">
        <v>2</v>
      </c>
      <c r="C4" s="110" t="s">
        <v>10</v>
      </c>
      <c r="D4" s="110" t="s">
        <v>158</v>
      </c>
      <c r="E4" s="110" t="s">
        <v>14</v>
      </c>
      <c r="F4" s="110" t="s">
        <v>4</v>
      </c>
      <c r="G4" s="110"/>
      <c r="H4" s="110" t="s">
        <v>18</v>
      </c>
      <c r="J4" s="24"/>
    </row>
    <row r="5" spans="1:13" ht="33.6" x14ac:dyDescent="0.25">
      <c r="A5" s="110"/>
      <c r="B5" s="110"/>
      <c r="C5" s="110"/>
      <c r="D5" s="110"/>
      <c r="E5" s="110"/>
      <c r="F5" s="20" t="s">
        <v>137</v>
      </c>
      <c r="G5" s="20" t="s">
        <v>138</v>
      </c>
      <c r="H5" s="110"/>
    </row>
    <row r="6" spans="1:13" ht="16.8" x14ac:dyDescent="0.3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J6" s="112" t="s">
        <v>67</v>
      </c>
      <c r="K6" s="112"/>
      <c r="L6" s="112"/>
      <c r="M6" s="112"/>
    </row>
    <row r="7" spans="1:13" ht="31.5" customHeight="1" x14ac:dyDescent="0.25">
      <c r="A7" s="20" t="s">
        <v>7</v>
      </c>
      <c r="B7" s="108" t="s">
        <v>110</v>
      </c>
      <c r="C7" s="108"/>
      <c r="D7" s="108"/>
      <c r="E7" s="108"/>
      <c r="F7" s="108"/>
      <c r="G7" s="108"/>
      <c r="H7" s="108"/>
      <c r="J7" s="50" t="s">
        <v>62</v>
      </c>
      <c r="K7" s="50" t="s">
        <v>63</v>
      </c>
      <c r="L7" s="50" t="s">
        <v>64</v>
      </c>
      <c r="M7" s="50" t="s">
        <v>65</v>
      </c>
    </row>
    <row r="8" spans="1:13" ht="40.950000000000003" customHeight="1" x14ac:dyDescent="0.25">
      <c r="A8" s="20" t="s">
        <v>16</v>
      </c>
      <c r="B8" s="56" t="s">
        <v>53</v>
      </c>
      <c r="C8" s="20" t="s">
        <v>54</v>
      </c>
      <c r="D8" s="21">
        <v>1800</v>
      </c>
      <c r="E8" s="102">
        <v>1736</v>
      </c>
      <c r="F8" s="63">
        <f>E8-D8</f>
        <v>-64</v>
      </c>
      <c r="G8" s="64">
        <f>E8/D8*100</f>
        <v>96.444444444444443</v>
      </c>
      <c r="H8" s="62" t="s">
        <v>139</v>
      </c>
      <c r="J8" s="51">
        <v>1350</v>
      </c>
      <c r="K8" s="51">
        <v>1550</v>
      </c>
      <c r="L8" s="51">
        <v>1800</v>
      </c>
      <c r="M8" s="51">
        <v>2000</v>
      </c>
    </row>
    <row r="9" spans="1:13" ht="40.950000000000003" customHeight="1" x14ac:dyDescent="0.25">
      <c r="A9" s="54" t="s">
        <v>17</v>
      </c>
      <c r="B9" s="62" t="s">
        <v>55</v>
      </c>
      <c r="C9" s="54" t="s">
        <v>54</v>
      </c>
      <c r="D9" s="63">
        <v>4120</v>
      </c>
      <c r="E9" s="102">
        <v>4088</v>
      </c>
      <c r="F9" s="63">
        <f>E9-D9</f>
        <v>-32</v>
      </c>
      <c r="G9" s="64">
        <f>E9/D9*100</f>
        <v>99.22330097087378</v>
      </c>
      <c r="H9" s="62" t="s">
        <v>139</v>
      </c>
      <c r="J9" s="51">
        <v>4120</v>
      </c>
      <c r="K9" s="52">
        <v>4120</v>
      </c>
      <c r="L9" s="51">
        <v>4120</v>
      </c>
      <c r="M9" s="51">
        <v>4120</v>
      </c>
    </row>
    <row r="10" spans="1:13" ht="40.950000000000003" customHeight="1" x14ac:dyDescent="0.25">
      <c r="A10" s="54" t="s">
        <v>60</v>
      </c>
      <c r="B10" s="62" t="s">
        <v>56</v>
      </c>
      <c r="C10" s="54" t="s">
        <v>54</v>
      </c>
      <c r="D10" s="99">
        <v>875</v>
      </c>
      <c r="E10" s="100">
        <v>887</v>
      </c>
      <c r="F10" s="99">
        <f>E10-D10</f>
        <v>12</v>
      </c>
      <c r="G10" s="66">
        <f>E10/D10*100</f>
        <v>101.37142857142858</v>
      </c>
      <c r="H10" s="101" t="s">
        <v>139</v>
      </c>
      <c r="J10" s="52">
        <v>300</v>
      </c>
      <c r="K10" s="52">
        <v>600</v>
      </c>
      <c r="L10" s="52">
        <v>875</v>
      </c>
      <c r="M10" s="51">
        <v>1190</v>
      </c>
    </row>
    <row r="11" spans="1:13" ht="99.6" customHeight="1" x14ac:dyDescent="0.25">
      <c r="A11" s="20" t="s">
        <v>61</v>
      </c>
      <c r="B11" s="56" t="s">
        <v>57</v>
      </c>
      <c r="C11" s="20" t="s">
        <v>58</v>
      </c>
      <c r="D11" s="21">
        <v>1468</v>
      </c>
      <c r="E11" s="102">
        <v>1572</v>
      </c>
      <c r="F11" s="21">
        <f>E11-D11</f>
        <v>104</v>
      </c>
      <c r="G11" s="55">
        <f>E11/D11*100</f>
        <v>107.08446866485014</v>
      </c>
      <c r="H11" s="62" t="s">
        <v>156</v>
      </c>
      <c r="J11" s="52">
        <v>981</v>
      </c>
      <c r="K11" s="51">
        <v>1065</v>
      </c>
      <c r="L11" s="51">
        <v>1468</v>
      </c>
      <c r="M11" s="51">
        <v>1587</v>
      </c>
    </row>
    <row r="12" spans="1:13" ht="31.5" customHeight="1" x14ac:dyDescent="0.25">
      <c r="A12" s="20" t="s">
        <v>8</v>
      </c>
      <c r="B12" s="108" t="s">
        <v>59</v>
      </c>
      <c r="C12" s="108"/>
      <c r="D12" s="108"/>
      <c r="E12" s="108"/>
      <c r="F12" s="108"/>
      <c r="G12" s="108"/>
      <c r="H12" s="108"/>
    </row>
    <row r="13" spans="1:13" ht="33.6" x14ac:dyDescent="0.25">
      <c r="A13" s="20" t="s">
        <v>111</v>
      </c>
      <c r="B13" s="56" t="s">
        <v>53</v>
      </c>
      <c r="C13" s="98" t="s">
        <v>54</v>
      </c>
      <c r="D13" s="21">
        <v>1800</v>
      </c>
      <c r="E13" s="102">
        <v>1736</v>
      </c>
      <c r="F13" s="63">
        <f>E13-D13</f>
        <v>-64</v>
      </c>
      <c r="G13" s="64">
        <f>E13/D13*100</f>
        <v>96.444444444444443</v>
      </c>
      <c r="H13" s="62" t="s">
        <v>139</v>
      </c>
    </row>
    <row r="14" spans="1:13" ht="33.6" x14ac:dyDescent="0.25">
      <c r="A14" s="20" t="s">
        <v>112</v>
      </c>
      <c r="B14" s="62" t="s">
        <v>55</v>
      </c>
      <c r="C14" s="54" t="s">
        <v>54</v>
      </c>
      <c r="D14" s="63">
        <v>4120</v>
      </c>
      <c r="E14" s="102">
        <v>4088</v>
      </c>
      <c r="F14" s="63">
        <f>E14-D14</f>
        <v>-32</v>
      </c>
      <c r="G14" s="64">
        <f>E14/D14*100</f>
        <v>99.22330097087378</v>
      </c>
      <c r="H14" s="62" t="s">
        <v>139</v>
      </c>
    </row>
    <row r="15" spans="1:13" ht="44.4" customHeight="1" x14ac:dyDescent="0.25">
      <c r="A15" s="20" t="s">
        <v>113</v>
      </c>
      <c r="B15" s="62" t="s">
        <v>56</v>
      </c>
      <c r="C15" s="54" t="s">
        <v>54</v>
      </c>
      <c r="D15" s="99">
        <v>875</v>
      </c>
      <c r="E15" s="100">
        <v>887</v>
      </c>
      <c r="F15" s="99">
        <f>E15-D15</f>
        <v>12</v>
      </c>
      <c r="G15" s="66">
        <f>E15/D15*100</f>
        <v>101.37142857142858</v>
      </c>
      <c r="H15" s="101" t="s">
        <v>139</v>
      </c>
    </row>
    <row r="16" spans="1:13" ht="96.6" customHeight="1" x14ac:dyDescent="0.25">
      <c r="A16" s="20" t="s">
        <v>114</v>
      </c>
      <c r="B16" s="56" t="s">
        <v>57</v>
      </c>
      <c r="C16" s="98" t="s">
        <v>58</v>
      </c>
      <c r="D16" s="21">
        <v>1468</v>
      </c>
      <c r="E16" s="102">
        <v>1572</v>
      </c>
      <c r="F16" s="21">
        <f>E16-D16</f>
        <v>104</v>
      </c>
      <c r="G16" s="55">
        <f>E16/D16*100</f>
        <v>107.08446866485014</v>
      </c>
      <c r="H16" s="62" t="s">
        <v>156</v>
      </c>
    </row>
    <row r="17" spans="1:8" ht="15.6" x14ac:dyDescent="0.3">
      <c r="A17" s="113"/>
      <c r="B17" s="113"/>
      <c r="C17" s="113"/>
      <c r="D17" s="113"/>
      <c r="E17" s="113"/>
      <c r="F17" s="113"/>
      <c r="G17" s="113"/>
      <c r="H17" s="113"/>
    </row>
    <row r="18" spans="1:8" ht="18" x14ac:dyDescent="0.35">
      <c r="A18" s="111"/>
      <c r="B18" s="111"/>
      <c r="C18" s="111"/>
      <c r="D18" s="111"/>
      <c r="E18" s="111"/>
      <c r="F18" s="111"/>
      <c r="G18" s="111"/>
      <c r="H18" s="111"/>
    </row>
  </sheetData>
  <mergeCells count="13">
    <mergeCell ref="A18:H18"/>
    <mergeCell ref="J6:M6"/>
    <mergeCell ref="A2:H2"/>
    <mergeCell ref="A4:A5"/>
    <mergeCell ref="B4:B5"/>
    <mergeCell ref="F4:G4"/>
    <mergeCell ref="B7:H7"/>
    <mergeCell ref="B12:H12"/>
    <mergeCell ref="C4:C5"/>
    <mergeCell ref="D4:D5"/>
    <mergeCell ref="E4:E5"/>
    <mergeCell ref="H4:H5"/>
    <mergeCell ref="A17:H17"/>
  </mergeCells>
  <pageMargins left="0.25" right="0.25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55" zoomScaleNormal="55" workbookViewId="0">
      <selection activeCell="A4" sqref="A4:T4"/>
    </sheetView>
  </sheetViews>
  <sheetFormatPr defaultRowHeight="14.4" x14ac:dyDescent="0.3"/>
  <cols>
    <col min="2" max="2" width="34.109375" customWidth="1"/>
    <col min="3" max="3" width="13.33203125" customWidth="1"/>
    <col min="4" max="4" width="12.109375" customWidth="1"/>
    <col min="17" max="19" width="13.6640625" customWidth="1"/>
    <col min="20" max="20" width="30.88671875" customWidth="1"/>
  </cols>
  <sheetData>
    <row r="1" spans="1:20" ht="18" x14ac:dyDescent="0.35">
      <c r="T1" s="46" t="s">
        <v>105</v>
      </c>
    </row>
    <row r="3" spans="1:20" ht="18" x14ac:dyDescent="0.3">
      <c r="A3" s="109" t="s">
        <v>107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1:20" ht="18" x14ac:dyDescent="0.3">
      <c r="A4" s="109" t="s">
        <v>69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18" x14ac:dyDescent="0.3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8" x14ac:dyDescent="0.3">
      <c r="A6" s="124" t="s">
        <v>106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</row>
    <row r="7" spans="1:20" ht="18" x14ac:dyDescent="0.35">
      <c r="A7" s="45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46.95" customHeight="1" x14ac:dyDescent="0.3">
      <c r="A8" s="114" t="s">
        <v>84</v>
      </c>
      <c r="B8" s="114" t="s">
        <v>2</v>
      </c>
      <c r="C8" s="114" t="s">
        <v>3</v>
      </c>
      <c r="D8" s="114" t="s">
        <v>10</v>
      </c>
      <c r="E8" s="114" t="s">
        <v>104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 t="s">
        <v>70</v>
      </c>
      <c r="Q8" s="114" t="s">
        <v>14</v>
      </c>
      <c r="R8" s="110" t="s">
        <v>4</v>
      </c>
      <c r="S8" s="110"/>
      <c r="T8" s="114" t="s">
        <v>18</v>
      </c>
    </row>
    <row r="9" spans="1:20" ht="67.2" customHeigh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06" t="s">
        <v>5</v>
      </c>
      <c r="S9" s="106" t="s">
        <v>6</v>
      </c>
      <c r="T9" s="114"/>
    </row>
    <row r="10" spans="1:20" ht="30" customHeight="1" x14ac:dyDescent="0.3">
      <c r="A10" s="114"/>
      <c r="B10" s="114"/>
      <c r="C10" s="114"/>
      <c r="D10" s="114"/>
      <c r="E10" s="25" t="s">
        <v>71</v>
      </c>
      <c r="F10" s="25" t="s">
        <v>72</v>
      </c>
      <c r="G10" s="25" t="s">
        <v>73</v>
      </c>
      <c r="H10" s="25" t="s">
        <v>74</v>
      </c>
      <c r="I10" s="25" t="s">
        <v>75</v>
      </c>
      <c r="J10" s="25" t="s">
        <v>76</v>
      </c>
      <c r="K10" s="25" t="s">
        <v>77</v>
      </c>
      <c r="L10" s="25" t="s">
        <v>78</v>
      </c>
      <c r="M10" s="25" t="s">
        <v>79</v>
      </c>
      <c r="N10" s="25" t="s">
        <v>80</v>
      </c>
      <c r="O10" s="25" t="s">
        <v>81</v>
      </c>
      <c r="P10" s="114"/>
      <c r="Q10" s="114"/>
      <c r="R10" s="107"/>
      <c r="S10" s="107"/>
      <c r="T10" s="114"/>
    </row>
    <row r="11" spans="1:20" ht="15.6" x14ac:dyDescent="0.3">
      <c r="A11" s="25">
        <v>1</v>
      </c>
      <c r="B11" s="25">
        <v>2</v>
      </c>
      <c r="C11" s="25">
        <v>3</v>
      </c>
      <c r="D11" s="25">
        <v>4</v>
      </c>
      <c r="E11" s="25">
        <v>5</v>
      </c>
      <c r="F11" s="25">
        <v>6</v>
      </c>
      <c r="G11" s="25">
        <v>7</v>
      </c>
      <c r="H11" s="25">
        <v>8</v>
      </c>
      <c r="I11" s="25">
        <v>9</v>
      </c>
      <c r="J11" s="25">
        <v>10</v>
      </c>
      <c r="K11" s="25">
        <v>11</v>
      </c>
      <c r="L11" s="25">
        <v>12</v>
      </c>
      <c r="M11" s="25">
        <v>13</v>
      </c>
      <c r="N11" s="25">
        <v>14</v>
      </c>
      <c r="O11" s="25">
        <v>15</v>
      </c>
      <c r="P11" s="25">
        <v>16</v>
      </c>
      <c r="Q11" s="30">
        <v>17</v>
      </c>
      <c r="R11" s="30">
        <v>18</v>
      </c>
      <c r="S11" s="30">
        <v>19</v>
      </c>
      <c r="T11" s="30">
        <v>20</v>
      </c>
    </row>
    <row r="12" spans="1:20" ht="46.95" customHeight="1" x14ac:dyDescent="0.3">
      <c r="A12" s="25" t="s">
        <v>7</v>
      </c>
      <c r="B12" s="115" t="s">
        <v>82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7"/>
    </row>
    <row r="13" spans="1:20" ht="31.2" x14ac:dyDescent="0.3">
      <c r="A13" s="26" t="s">
        <v>16</v>
      </c>
      <c r="B13" s="27" t="s">
        <v>94</v>
      </c>
      <c r="C13" s="28" t="s">
        <v>44</v>
      </c>
      <c r="D13" s="28" t="s">
        <v>45</v>
      </c>
      <c r="E13" s="29" t="s">
        <v>83</v>
      </c>
      <c r="F13" s="29" t="s">
        <v>83</v>
      </c>
      <c r="G13" s="29">
        <v>180</v>
      </c>
      <c r="H13" s="29" t="s">
        <v>83</v>
      </c>
      <c r="I13" s="29" t="s">
        <v>83</v>
      </c>
      <c r="J13" s="29">
        <v>386</v>
      </c>
      <c r="K13" s="29" t="s">
        <v>83</v>
      </c>
      <c r="L13" s="29" t="s">
        <v>83</v>
      </c>
      <c r="M13" s="29">
        <v>568</v>
      </c>
      <c r="N13" s="29" t="s">
        <v>83</v>
      </c>
      <c r="O13" s="29" t="s">
        <v>83</v>
      </c>
      <c r="P13" s="29">
        <v>781</v>
      </c>
      <c r="Q13" s="48"/>
      <c r="R13" s="49">
        <f>Q13-G13</f>
        <v>-180</v>
      </c>
      <c r="S13" s="49">
        <f>Q13/G13*100</f>
        <v>0</v>
      </c>
      <c r="T13" s="48"/>
    </row>
    <row r="14" spans="1:20" ht="15.6" x14ac:dyDescent="0.3">
      <c r="A14" s="26" t="s">
        <v>95</v>
      </c>
      <c r="B14" s="38" t="s">
        <v>99</v>
      </c>
      <c r="C14" s="28"/>
      <c r="D14" s="28"/>
      <c r="E14" s="29"/>
      <c r="F14" s="29"/>
      <c r="G14" s="44">
        <v>65</v>
      </c>
      <c r="H14" s="44"/>
      <c r="I14" s="44"/>
      <c r="J14" s="44">
        <f>70+G14</f>
        <v>135</v>
      </c>
      <c r="K14" s="44"/>
      <c r="L14" s="44"/>
      <c r="M14" s="44">
        <f>56+J14</f>
        <v>191</v>
      </c>
      <c r="N14" s="29"/>
      <c r="O14" s="29"/>
      <c r="P14" s="44">
        <f>70.261+M14</f>
        <v>261.26099999999997</v>
      </c>
      <c r="Q14" s="43"/>
      <c r="R14" s="31">
        <f t="shared" ref="R14:R18" si="0">Q14-G14</f>
        <v>-65</v>
      </c>
      <c r="S14" s="31">
        <f t="shared" ref="S14:S18" si="1">Q14/G14*100</f>
        <v>0</v>
      </c>
      <c r="T14" s="43"/>
    </row>
    <row r="15" spans="1:20" ht="15.6" x14ac:dyDescent="0.3">
      <c r="A15" s="26" t="s">
        <v>96</v>
      </c>
      <c r="B15" s="38" t="s">
        <v>89</v>
      </c>
      <c r="C15" s="28"/>
      <c r="D15" s="28"/>
      <c r="E15" s="29"/>
      <c r="F15" s="29"/>
      <c r="G15" s="44">
        <v>20.9</v>
      </c>
      <c r="H15" s="44"/>
      <c r="I15" s="44"/>
      <c r="J15" s="44">
        <f>21.3+G15</f>
        <v>42.2</v>
      </c>
      <c r="K15" s="44"/>
      <c r="L15" s="44"/>
      <c r="M15" s="44">
        <f>12+J15</f>
        <v>54.2</v>
      </c>
      <c r="N15" s="29"/>
      <c r="O15" s="29"/>
      <c r="P15" s="44">
        <f>22.404+M15</f>
        <v>76.603999999999999</v>
      </c>
      <c r="Q15" s="43"/>
      <c r="R15" s="31">
        <f t="shared" si="0"/>
        <v>-20.9</v>
      </c>
      <c r="S15" s="31">
        <f t="shared" si="1"/>
        <v>0</v>
      </c>
      <c r="T15" s="43"/>
    </row>
    <row r="16" spans="1:20" ht="15.6" x14ac:dyDescent="0.3">
      <c r="A16" s="26" t="s">
        <v>97</v>
      </c>
      <c r="B16" s="38" t="s">
        <v>100</v>
      </c>
      <c r="C16" s="28"/>
      <c r="D16" s="28"/>
      <c r="E16" s="29"/>
      <c r="F16" s="29"/>
      <c r="G16" s="44">
        <v>82.373999999999995</v>
      </c>
      <c r="H16" s="44"/>
      <c r="I16" s="44"/>
      <c r="J16" s="44">
        <f>100.3+G16</f>
        <v>182.67399999999998</v>
      </c>
      <c r="K16" s="44"/>
      <c r="L16" s="44"/>
      <c r="M16" s="44">
        <f>103.3+J16</f>
        <v>285.97399999999999</v>
      </c>
      <c r="N16" s="29"/>
      <c r="O16" s="29"/>
      <c r="P16" s="44">
        <f>109.925+M16</f>
        <v>395.899</v>
      </c>
      <c r="Q16" s="43"/>
      <c r="R16" s="31">
        <f t="shared" si="0"/>
        <v>-82.373999999999995</v>
      </c>
      <c r="S16" s="31">
        <f t="shared" si="1"/>
        <v>0</v>
      </c>
      <c r="T16" s="43"/>
    </row>
    <row r="17" spans="1:20" ht="15.6" x14ac:dyDescent="0.3">
      <c r="A17" s="26" t="s">
        <v>98</v>
      </c>
      <c r="B17" s="38" t="s">
        <v>102</v>
      </c>
      <c r="C17" s="28"/>
      <c r="D17" s="28"/>
      <c r="E17" s="29"/>
      <c r="F17" s="29"/>
      <c r="G17" s="44">
        <v>9.4</v>
      </c>
      <c r="H17" s="44"/>
      <c r="I17" s="44"/>
      <c r="J17" s="44">
        <f>11.668+G17</f>
        <v>21.067999999999998</v>
      </c>
      <c r="K17" s="44"/>
      <c r="L17" s="44"/>
      <c r="M17" s="44">
        <f>J17+8.651</f>
        <v>29.718999999999998</v>
      </c>
      <c r="N17" s="29"/>
      <c r="O17" s="29"/>
      <c r="P17" s="44">
        <f>8.651+M17</f>
        <v>38.369999999999997</v>
      </c>
      <c r="Q17" s="43"/>
      <c r="R17" s="31">
        <f t="shared" si="0"/>
        <v>-9.4</v>
      </c>
      <c r="S17" s="31">
        <f t="shared" si="1"/>
        <v>0</v>
      </c>
      <c r="T17" s="43"/>
    </row>
    <row r="18" spans="1:20" ht="15.6" x14ac:dyDescent="0.3">
      <c r="A18" s="26" t="s">
        <v>103</v>
      </c>
      <c r="B18" s="38" t="s">
        <v>101</v>
      </c>
      <c r="C18" s="28"/>
      <c r="D18" s="28"/>
      <c r="E18" s="29"/>
      <c r="F18" s="29"/>
      <c r="G18" s="44">
        <v>2.37</v>
      </c>
      <c r="H18" s="44"/>
      <c r="I18" s="44"/>
      <c r="J18" s="44">
        <f>2.65+G18</f>
        <v>5.0199999999999996</v>
      </c>
      <c r="K18" s="44"/>
      <c r="L18" s="44"/>
      <c r="M18" s="44">
        <f>J18+1.76</f>
        <v>6.7799999999999994</v>
      </c>
      <c r="N18" s="29"/>
      <c r="O18" s="29"/>
      <c r="P18" s="44">
        <f>2.22+M18</f>
        <v>9</v>
      </c>
      <c r="Q18" s="43"/>
      <c r="R18" s="31">
        <f t="shared" si="0"/>
        <v>-2.37</v>
      </c>
      <c r="S18" s="31">
        <f t="shared" si="1"/>
        <v>0</v>
      </c>
      <c r="T18" s="43"/>
    </row>
    <row r="19" spans="1:20" ht="15.6" customHeight="1" x14ac:dyDescent="0.3">
      <c r="A19" s="122" t="s">
        <v>17</v>
      </c>
      <c r="B19" s="125" t="s">
        <v>49</v>
      </c>
      <c r="C19" s="126" t="s">
        <v>44</v>
      </c>
      <c r="D19" s="126" t="s">
        <v>50</v>
      </c>
      <c r="E19" s="122" t="s">
        <v>83</v>
      </c>
      <c r="F19" s="122" t="s">
        <v>83</v>
      </c>
      <c r="G19" s="122">
        <v>85.3</v>
      </c>
      <c r="H19" s="122" t="s">
        <v>83</v>
      </c>
      <c r="I19" s="122" t="s">
        <v>83</v>
      </c>
      <c r="J19" s="122">
        <v>85.3</v>
      </c>
      <c r="K19" s="122" t="s">
        <v>83</v>
      </c>
      <c r="L19" s="122" t="s">
        <v>83</v>
      </c>
      <c r="M19" s="122">
        <v>85.3</v>
      </c>
      <c r="N19" s="122" t="s">
        <v>83</v>
      </c>
      <c r="O19" s="122" t="s">
        <v>83</v>
      </c>
      <c r="P19" s="122">
        <v>85.3</v>
      </c>
      <c r="Q19" s="120"/>
      <c r="R19" s="118">
        <f t="shared" ref="R19" si="2">Q19-G19</f>
        <v>-85.3</v>
      </c>
      <c r="S19" s="118">
        <f>Q19/G19*100</f>
        <v>0</v>
      </c>
      <c r="T19" s="120"/>
    </row>
    <row r="20" spans="1:20" ht="72" customHeight="1" x14ac:dyDescent="0.3">
      <c r="A20" s="122"/>
      <c r="B20" s="125"/>
      <c r="C20" s="126"/>
      <c r="D20" s="126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1"/>
      <c r="R20" s="119"/>
      <c r="S20" s="119"/>
      <c r="T20" s="121"/>
    </row>
    <row r="22" spans="1:20" ht="18" x14ac:dyDescent="0.35">
      <c r="A22" s="123" t="s">
        <v>68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</row>
  </sheetData>
  <mergeCells count="36">
    <mergeCell ref="A22:T22"/>
    <mergeCell ref="A19:A20"/>
    <mergeCell ref="A3:T3"/>
    <mergeCell ref="A4:T4"/>
    <mergeCell ref="A6:T6"/>
    <mergeCell ref="G19:G20"/>
    <mergeCell ref="H19:H20"/>
    <mergeCell ref="I19:I20"/>
    <mergeCell ref="J19:J20"/>
    <mergeCell ref="B8:B10"/>
    <mergeCell ref="C8:C10"/>
    <mergeCell ref="E8:O9"/>
    <mergeCell ref="B19:B20"/>
    <mergeCell ref="C19:C20"/>
    <mergeCell ref="D19:D20"/>
    <mergeCell ref="E19:E20"/>
    <mergeCell ref="B12:T12"/>
    <mergeCell ref="R8:S8"/>
    <mergeCell ref="R9:R10"/>
    <mergeCell ref="S9:S10"/>
    <mergeCell ref="R19:R20"/>
    <mergeCell ref="S19:S20"/>
    <mergeCell ref="Q19:Q20"/>
    <mergeCell ref="T19:T20"/>
    <mergeCell ref="K19:K20"/>
    <mergeCell ref="M19:M20"/>
    <mergeCell ref="N19:N20"/>
    <mergeCell ref="O19:O20"/>
    <mergeCell ref="P19:P20"/>
    <mergeCell ref="F19:F20"/>
    <mergeCell ref="L19:L20"/>
    <mergeCell ref="A8:A10"/>
    <mergeCell ref="D8:D10"/>
    <mergeCell ref="P8:P10"/>
    <mergeCell ref="Q8:Q10"/>
    <mergeCell ref="T8:T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view="pageBreakPreview" zoomScale="55" zoomScaleNormal="70" zoomScaleSheetLayoutView="55" workbookViewId="0">
      <selection activeCell="P31" sqref="P31"/>
    </sheetView>
  </sheetViews>
  <sheetFormatPr defaultRowHeight="14.4" x14ac:dyDescent="0.3"/>
  <cols>
    <col min="1" max="1" width="40.88671875" customWidth="1"/>
    <col min="2" max="2" width="19.88671875" customWidth="1"/>
    <col min="3" max="3" width="18.88671875" customWidth="1"/>
    <col min="4" max="4" width="16.33203125" style="91" customWidth="1"/>
    <col min="5" max="5" width="22.77734375" customWidth="1"/>
    <col min="6" max="6" width="16.44140625" customWidth="1"/>
    <col min="7" max="7" width="81.33203125" customWidth="1"/>
    <col min="9" max="11" width="10.5546875" customWidth="1"/>
  </cols>
  <sheetData>
    <row r="1" spans="1:11" ht="48.75" customHeight="1" x14ac:dyDescent="0.35">
      <c r="A1" s="129" t="s">
        <v>115</v>
      </c>
      <c r="B1" s="129"/>
      <c r="C1" s="129"/>
      <c r="D1" s="129"/>
      <c r="E1" s="129"/>
      <c r="F1" s="129"/>
      <c r="G1" s="129"/>
    </row>
    <row r="2" spans="1:11" ht="21" customHeight="1" x14ac:dyDescent="0.3">
      <c r="A2" s="131" t="s">
        <v>149</v>
      </c>
      <c r="B2" s="131"/>
      <c r="C2" s="131"/>
      <c r="D2" s="131"/>
      <c r="E2" s="131"/>
      <c r="F2" s="131"/>
      <c r="G2" s="131"/>
    </row>
    <row r="4" spans="1:11" ht="38.4" customHeight="1" x14ac:dyDescent="0.3">
      <c r="A4" s="133" t="s">
        <v>19</v>
      </c>
      <c r="B4" s="133" t="s">
        <v>27</v>
      </c>
      <c r="C4" s="133"/>
      <c r="D4" s="84" t="s">
        <v>20</v>
      </c>
      <c r="E4" s="110" t="s">
        <v>4</v>
      </c>
      <c r="F4" s="110"/>
      <c r="G4" s="110"/>
    </row>
    <row r="5" spans="1:11" ht="67.2" x14ac:dyDescent="0.3">
      <c r="A5" s="133"/>
      <c r="B5" s="95" t="s">
        <v>31</v>
      </c>
      <c r="C5" s="94" t="s">
        <v>30</v>
      </c>
      <c r="D5" s="84" t="s">
        <v>29</v>
      </c>
      <c r="E5" s="94" t="s">
        <v>28</v>
      </c>
      <c r="F5" s="94" t="s">
        <v>21</v>
      </c>
      <c r="G5" s="94" t="s">
        <v>22</v>
      </c>
    </row>
    <row r="6" spans="1:11" ht="16.8" x14ac:dyDescent="0.3">
      <c r="A6" s="95">
        <v>1</v>
      </c>
      <c r="B6" s="95">
        <v>2</v>
      </c>
      <c r="C6" s="95">
        <v>3</v>
      </c>
      <c r="D6" s="84">
        <v>4</v>
      </c>
      <c r="E6" s="95">
        <v>5</v>
      </c>
      <c r="F6" s="95">
        <v>6</v>
      </c>
      <c r="G6" s="95">
        <v>7</v>
      </c>
    </row>
    <row r="7" spans="1:11" ht="50.4" x14ac:dyDescent="0.3">
      <c r="A7" s="6" t="s">
        <v>116</v>
      </c>
      <c r="B7" s="82">
        <f>B8+B9+B10+B11</f>
        <v>400726.7</v>
      </c>
      <c r="C7" s="61">
        <f>C8+C9+C10+C11</f>
        <v>402407.2</v>
      </c>
      <c r="D7" s="82">
        <f>D8+D9+D10+D11</f>
        <v>284974.00000000006</v>
      </c>
      <c r="E7" s="59">
        <f>D7-C7</f>
        <v>-117433.19999999995</v>
      </c>
      <c r="F7" s="60">
        <f t="shared" ref="F7:F14" si="0">(D7/C7)*100</f>
        <v>70.817321360055203</v>
      </c>
      <c r="G7" s="128"/>
      <c r="I7" s="93"/>
      <c r="J7" s="93"/>
      <c r="K7" s="93"/>
    </row>
    <row r="8" spans="1:11" ht="34.200000000000003" customHeight="1" x14ac:dyDescent="0.3">
      <c r="A8" s="6" t="s">
        <v>23</v>
      </c>
      <c r="B8" s="82">
        <f t="shared" ref="B8:D11" si="1">B13+B18+B23+B28</f>
        <v>59.2</v>
      </c>
      <c r="C8" s="82">
        <f t="shared" si="1"/>
        <v>59.2</v>
      </c>
      <c r="D8" s="82">
        <f t="shared" si="1"/>
        <v>59.2</v>
      </c>
      <c r="E8" s="59">
        <f t="shared" ref="E8:E16" si="2">D8-C8</f>
        <v>0</v>
      </c>
      <c r="F8" s="60">
        <f t="shared" si="0"/>
        <v>100</v>
      </c>
      <c r="G8" s="128"/>
    </row>
    <row r="9" spans="1:11" ht="34.200000000000003" customHeight="1" x14ac:dyDescent="0.3">
      <c r="A9" s="6" t="s">
        <v>24</v>
      </c>
      <c r="B9" s="82">
        <v>2005.5</v>
      </c>
      <c r="C9" s="82">
        <f>C14+C19+C24+C29</f>
        <v>2405.5</v>
      </c>
      <c r="D9" s="82">
        <f t="shared" si="1"/>
        <v>1660.5</v>
      </c>
      <c r="E9" s="59">
        <f t="shared" si="2"/>
        <v>-745</v>
      </c>
      <c r="F9" s="60">
        <f t="shared" si="0"/>
        <v>69.029307836208687</v>
      </c>
      <c r="G9" s="128"/>
    </row>
    <row r="10" spans="1:11" ht="34.200000000000003" customHeight="1" x14ac:dyDescent="0.3">
      <c r="A10" s="6" t="s">
        <v>25</v>
      </c>
      <c r="B10" s="82">
        <f t="shared" si="1"/>
        <v>375618.1</v>
      </c>
      <c r="C10" s="82">
        <f t="shared" si="1"/>
        <v>375618.1</v>
      </c>
      <c r="D10" s="82">
        <f t="shared" si="1"/>
        <v>265445.30000000005</v>
      </c>
      <c r="E10" s="59">
        <f t="shared" si="2"/>
        <v>-110172.79999999993</v>
      </c>
      <c r="F10" s="60">
        <f t="shared" si="0"/>
        <v>70.668932088203434</v>
      </c>
      <c r="G10" s="128"/>
    </row>
    <row r="11" spans="1:11" ht="34.200000000000003" customHeight="1" x14ac:dyDescent="0.3">
      <c r="A11" s="6" t="s">
        <v>26</v>
      </c>
      <c r="B11" s="82">
        <v>23043.9</v>
      </c>
      <c r="C11" s="82">
        <f>C16+C21+C26+C31</f>
        <v>24324.400000000001</v>
      </c>
      <c r="D11" s="82">
        <f t="shared" si="1"/>
        <v>17809</v>
      </c>
      <c r="E11" s="59">
        <f t="shared" si="2"/>
        <v>-6515.4000000000015</v>
      </c>
      <c r="F11" s="60">
        <f t="shared" si="0"/>
        <v>73.214549999177777</v>
      </c>
      <c r="G11" s="128"/>
    </row>
    <row r="12" spans="1:11" ht="81" customHeight="1" x14ac:dyDescent="0.3">
      <c r="A12" s="7" t="s">
        <v>117</v>
      </c>
      <c r="B12" s="92">
        <f>B13+B14+B15+B16</f>
        <v>533.79999999999995</v>
      </c>
      <c r="C12" s="82">
        <f>C13+C14+C15+C16</f>
        <v>533.79999999999995</v>
      </c>
      <c r="D12" s="82">
        <f t="shared" ref="D12" si="3">D13+D14+D15+D16</f>
        <v>533.79999999999995</v>
      </c>
      <c r="E12" s="59">
        <f t="shared" si="2"/>
        <v>0</v>
      </c>
      <c r="F12" s="60">
        <f t="shared" si="0"/>
        <v>100</v>
      </c>
      <c r="G12" s="127" t="s">
        <v>153</v>
      </c>
    </row>
    <row r="13" spans="1:11" ht="47.4" customHeight="1" x14ac:dyDescent="0.3">
      <c r="A13" s="8" t="s">
        <v>118</v>
      </c>
      <c r="B13" s="82">
        <v>59.2</v>
      </c>
      <c r="C13" s="85">
        <v>59.2</v>
      </c>
      <c r="D13" s="85">
        <v>59.2</v>
      </c>
      <c r="E13" s="59">
        <f t="shared" si="2"/>
        <v>0</v>
      </c>
      <c r="F13" s="60">
        <f t="shared" si="0"/>
        <v>100</v>
      </c>
      <c r="G13" s="127"/>
    </row>
    <row r="14" spans="1:11" ht="47.4" customHeight="1" x14ac:dyDescent="0.3">
      <c r="A14" s="8" t="s">
        <v>119</v>
      </c>
      <c r="B14" s="82">
        <v>394.5</v>
      </c>
      <c r="C14" s="85">
        <v>394.5</v>
      </c>
      <c r="D14" s="85">
        <v>394.5</v>
      </c>
      <c r="E14" s="59">
        <f t="shared" si="2"/>
        <v>0</v>
      </c>
      <c r="F14" s="60">
        <f t="shared" si="0"/>
        <v>100</v>
      </c>
      <c r="G14" s="127"/>
    </row>
    <row r="15" spans="1:11" ht="47.4" customHeight="1" x14ac:dyDescent="0.3">
      <c r="A15" s="8" t="s">
        <v>120</v>
      </c>
      <c r="B15" s="82">
        <v>80.099999999999994</v>
      </c>
      <c r="C15" s="85">
        <v>80.099999999999994</v>
      </c>
      <c r="D15" s="85">
        <v>80.099999999999994</v>
      </c>
      <c r="E15" s="59">
        <f t="shared" si="2"/>
        <v>0</v>
      </c>
      <c r="F15" s="60">
        <f t="shared" ref="F15:F30" si="4">(D15/C15)*100</f>
        <v>100</v>
      </c>
      <c r="G15" s="127"/>
    </row>
    <row r="16" spans="1:11" ht="47.4" customHeight="1" x14ac:dyDescent="0.3">
      <c r="A16" s="8" t="s">
        <v>121</v>
      </c>
      <c r="B16" s="82">
        <v>0</v>
      </c>
      <c r="C16" s="82">
        <v>0</v>
      </c>
      <c r="D16" s="82">
        <v>0</v>
      </c>
      <c r="E16" s="59">
        <f t="shared" si="2"/>
        <v>0</v>
      </c>
      <c r="F16" s="60">
        <v>0</v>
      </c>
      <c r="G16" s="127"/>
    </row>
    <row r="17" spans="1:10" ht="87" customHeight="1" x14ac:dyDescent="0.3">
      <c r="A17" s="7" t="s">
        <v>122</v>
      </c>
      <c r="B17" s="82">
        <f>B18+B19+B20+B21</f>
        <v>500</v>
      </c>
      <c r="C17" s="85">
        <f>C18+C19+C20+C21</f>
        <v>500</v>
      </c>
      <c r="D17" s="85">
        <f t="shared" ref="D17" si="5">D18+D19+D20+D21</f>
        <v>500</v>
      </c>
      <c r="E17" s="59">
        <f t="shared" ref="E17:E21" si="6">D17-C17</f>
        <v>0</v>
      </c>
      <c r="F17" s="60">
        <f>(D17/C17)*100</f>
        <v>100</v>
      </c>
      <c r="G17" s="127" t="s">
        <v>154</v>
      </c>
    </row>
    <row r="18" spans="1:10" ht="37.200000000000003" customHeight="1" x14ac:dyDescent="0.3">
      <c r="A18" s="8" t="s">
        <v>123</v>
      </c>
      <c r="B18" s="82">
        <v>0</v>
      </c>
      <c r="C18" s="85">
        <v>0</v>
      </c>
      <c r="D18" s="85">
        <v>0</v>
      </c>
      <c r="E18" s="59">
        <f t="shared" si="6"/>
        <v>0</v>
      </c>
      <c r="F18" s="60">
        <v>0</v>
      </c>
      <c r="G18" s="127"/>
    </row>
    <row r="19" spans="1:10" ht="37.200000000000003" customHeight="1" x14ac:dyDescent="0.3">
      <c r="A19" s="8" t="s">
        <v>124</v>
      </c>
      <c r="B19" s="82">
        <v>0</v>
      </c>
      <c r="C19" s="85">
        <v>0</v>
      </c>
      <c r="D19" s="85">
        <v>0</v>
      </c>
      <c r="E19" s="59">
        <f t="shared" si="6"/>
        <v>0</v>
      </c>
      <c r="F19" s="60">
        <v>0</v>
      </c>
      <c r="G19" s="127"/>
    </row>
    <row r="20" spans="1:10" ht="37.200000000000003" customHeight="1" x14ac:dyDescent="0.3">
      <c r="A20" s="8" t="s">
        <v>125</v>
      </c>
      <c r="B20" s="92">
        <v>500</v>
      </c>
      <c r="C20" s="85">
        <v>500</v>
      </c>
      <c r="D20" s="85">
        <v>500</v>
      </c>
      <c r="E20" s="59">
        <f t="shared" si="6"/>
        <v>0</v>
      </c>
      <c r="F20" s="60">
        <f t="shared" si="4"/>
        <v>100</v>
      </c>
      <c r="G20" s="127"/>
    </row>
    <row r="21" spans="1:10" ht="37.200000000000003" customHeight="1" x14ac:dyDescent="0.3">
      <c r="A21" s="8" t="s">
        <v>126</v>
      </c>
      <c r="B21" s="82">
        <v>0</v>
      </c>
      <c r="C21" s="82">
        <v>0</v>
      </c>
      <c r="D21" s="82">
        <v>0</v>
      </c>
      <c r="E21" s="59">
        <f t="shared" si="6"/>
        <v>0</v>
      </c>
      <c r="F21" s="60">
        <v>0</v>
      </c>
      <c r="G21" s="127"/>
    </row>
    <row r="22" spans="1:10" ht="169.2" customHeight="1" x14ac:dyDescent="0.3">
      <c r="A22" s="7" t="s">
        <v>127</v>
      </c>
      <c r="B22" s="82">
        <f>B23+B25+B24+B26</f>
        <v>388692.9</v>
      </c>
      <c r="C22" s="82">
        <f>C23+C25+C24+C26</f>
        <v>390373.4</v>
      </c>
      <c r="D22" s="82">
        <f t="shared" ref="D22" si="7">D23+D24+D25+D26</f>
        <v>275367.2</v>
      </c>
      <c r="E22" s="59">
        <f t="shared" ref="E22:E26" si="8">D22-C22</f>
        <v>-115006.20000000001</v>
      </c>
      <c r="F22" s="60">
        <f t="shared" si="4"/>
        <v>70.539437369451917</v>
      </c>
      <c r="G22" s="127" t="s">
        <v>155</v>
      </c>
      <c r="J22" s="93"/>
    </row>
    <row r="23" spans="1:10" ht="169.2" customHeight="1" x14ac:dyDescent="0.3">
      <c r="A23" s="8" t="s">
        <v>128</v>
      </c>
      <c r="B23" s="82">
        <v>0</v>
      </c>
      <c r="C23" s="82">
        <v>0</v>
      </c>
      <c r="D23" s="82">
        <v>0</v>
      </c>
      <c r="E23" s="59">
        <f t="shared" si="8"/>
        <v>0</v>
      </c>
      <c r="F23" s="60">
        <v>0</v>
      </c>
      <c r="G23" s="127"/>
    </row>
    <row r="24" spans="1:10" ht="169.2" customHeight="1" x14ac:dyDescent="0.3">
      <c r="A24" s="8" t="s">
        <v>129</v>
      </c>
      <c r="B24" s="82">
        <v>1611</v>
      </c>
      <c r="C24" s="85">
        <v>2011</v>
      </c>
      <c r="D24" s="85">
        <v>1266</v>
      </c>
      <c r="E24" s="59">
        <f t="shared" si="8"/>
        <v>-745</v>
      </c>
      <c r="F24" s="60">
        <f t="shared" si="4"/>
        <v>62.953754351069122</v>
      </c>
      <c r="G24" s="127"/>
    </row>
    <row r="25" spans="1:10" ht="169.2" customHeight="1" x14ac:dyDescent="0.3">
      <c r="A25" s="8" t="s">
        <v>130</v>
      </c>
      <c r="B25" s="82">
        <v>364038</v>
      </c>
      <c r="C25" s="85">
        <f>363038.1+999.9</f>
        <v>364038</v>
      </c>
      <c r="D25" s="85">
        <v>256292.2</v>
      </c>
      <c r="E25" s="59">
        <f t="shared" si="8"/>
        <v>-107745.79999999999</v>
      </c>
      <c r="F25" s="60">
        <f t="shared" si="4"/>
        <v>70.402595333454201</v>
      </c>
      <c r="G25" s="127"/>
    </row>
    <row r="26" spans="1:10" ht="169.2" customHeight="1" x14ac:dyDescent="0.3">
      <c r="A26" s="8" t="s">
        <v>131</v>
      </c>
      <c r="B26" s="82">
        <v>23043.9</v>
      </c>
      <c r="C26" s="85">
        <v>24324.400000000001</v>
      </c>
      <c r="D26" s="85">
        <v>17809</v>
      </c>
      <c r="E26" s="59">
        <f t="shared" si="8"/>
        <v>-6515.4000000000015</v>
      </c>
      <c r="F26" s="60">
        <f t="shared" si="4"/>
        <v>73.214549999177777</v>
      </c>
      <c r="G26" s="127"/>
    </row>
    <row r="27" spans="1:10" ht="99.6" customHeight="1" x14ac:dyDescent="0.3">
      <c r="A27" s="7" t="s">
        <v>132</v>
      </c>
      <c r="B27" s="82">
        <v>11000</v>
      </c>
      <c r="C27" s="83">
        <v>11000</v>
      </c>
      <c r="D27" s="85">
        <f>D30</f>
        <v>8573</v>
      </c>
      <c r="E27" s="59">
        <f t="shared" ref="E27:E31" si="9">D27-C27</f>
        <v>-2427</v>
      </c>
      <c r="F27" s="60">
        <f t="shared" si="4"/>
        <v>77.936363636363637</v>
      </c>
      <c r="G27" s="127" t="s">
        <v>140</v>
      </c>
    </row>
    <row r="28" spans="1:10" ht="45.6" customHeight="1" x14ac:dyDescent="0.3">
      <c r="A28" s="8" t="s">
        <v>133</v>
      </c>
      <c r="B28" s="82">
        <v>0</v>
      </c>
      <c r="C28" s="96">
        <v>0</v>
      </c>
      <c r="D28" s="85">
        <v>0</v>
      </c>
      <c r="E28" s="59">
        <f t="shared" si="9"/>
        <v>0</v>
      </c>
      <c r="F28" s="60">
        <v>0</v>
      </c>
      <c r="G28" s="127"/>
    </row>
    <row r="29" spans="1:10" ht="45.6" customHeight="1" x14ac:dyDescent="0.3">
      <c r="A29" s="8" t="s">
        <v>134</v>
      </c>
      <c r="B29" s="82">
        <v>0</v>
      </c>
      <c r="C29" s="96">
        <v>0</v>
      </c>
      <c r="D29" s="85">
        <v>0</v>
      </c>
      <c r="E29" s="59">
        <f t="shared" si="9"/>
        <v>0</v>
      </c>
      <c r="F29" s="60">
        <v>0</v>
      </c>
      <c r="G29" s="127"/>
    </row>
    <row r="30" spans="1:10" ht="45.6" customHeight="1" x14ac:dyDescent="0.3">
      <c r="A30" s="8" t="s">
        <v>135</v>
      </c>
      <c r="B30" s="82">
        <v>11000</v>
      </c>
      <c r="C30" s="96">
        <v>11000</v>
      </c>
      <c r="D30" s="85">
        <v>8573</v>
      </c>
      <c r="E30" s="59">
        <f t="shared" si="9"/>
        <v>-2427</v>
      </c>
      <c r="F30" s="60">
        <f t="shared" si="4"/>
        <v>77.936363636363637</v>
      </c>
      <c r="G30" s="127"/>
    </row>
    <row r="31" spans="1:10" ht="45.6" customHeight="1" x14ac:dyDescent="0.3">
      <c r="A31" s="8" t="s">
        <v>136</v>
      </c>
      <c r="B31" s="82">
        <v>0</v>
      </c>
      <c r="C31" s="96">
        <v>0</v>
      </c>
      <c r="D31" s="85">
        <v>0</v>
      </c>
      <c r="E31" s="59">
        <f t="shared" si="9"/>
        <v>0</v>
      </c>
      <c r="F31" s="60">
        <v>0</v>
      </c>
      <c r="G31" s="127"/>
    </row>
    <row r="32" spans="1:10" ht="16.8" x14ac:dyDescent="0.3">
      <c r="A32" s="57"/>
      <c r="B32" s="58"/>
      <c r="C32" s="58"/>
      <c r="D32" s="86"/>
      <c r="E32" s="58"/>
      <c r="F32" s="58"/>
      <c r="G32" s="58"/>
    </row>
    <row r="33" spans="1:13" hidden="1" x14ac:dyDescent="0.3"/>
    <row r="34" spans="1:13" ht="48" customHeight="1" x14ac:dyDescent="0.35">
      <c r="A34" s="136" t="s">
        <v>141</v>
      </c>
      <c r="B34" s="136"/>
      <c r="C34" s="134" t="s">
        <v>146</v>
      </c>
      <c r="D34" s="134"/>
      <c r="E34" s="67" t="s">
        <v>35</v>
      </c>
      <c r="F34" s="68"/>
      <c r="G34" s="68"/>
      <c r="H34" s="17"/>
      <c r="I34" s="12"/>
      <c r="J34" s="10"/>
      <c r="K34" s="10"/>
      <c r="L34" s="10"/>
      <c r="M34" s="10"/>
    </row>
    <row r="35" spans="1:13" ht="17.399999999999999" x14ac:dyDescent="0.3">
      <c r="A35" s="130" t="s">
        <v>32</v>
      </c>
      <c r="B35" s="130"/>
      <c r="C35" s="130" t="s">
        <v>33</v>
      </c>
      <c r="D35" s="130"/>
      <c r="E35" s="69" t="s">
        <v>34</v>
      </c>
      <c r="F35" s="70"/>
      <c r="G35" s="70"/>
      <c r="H35" s="18"/>
      <c r="I35" s="18"/>
      <c r="J35" s="10"/>
      <c r="K35" s="10"/>
      <c r="L35" s="10"/>
      <c r="M35" s="10"/>
    </row>
    <row r="36" spans="1:13" ht="48" customHeight="1" x14ac:dyDescent="0.3">
      <c r="A36" s="137" t="s">
        <v>142</v>
      </c>
      <c r="B36" s="137"/>
      <c r="C36" s="71" t="s">
        <v>152</v>
      </c>
      <c r="D36" s="87"/>
      <c r="E36" s="72" t="s">
        <v>35</v>
      </c>
      <c r="F36" s="73"/>
      <c r="G36" s="73"/>
      <c r="H36" s="19"/>
      <c r="I36" s="14"/>
      <c r="J36" s="10"/>
      <c r="K36" s="10"/>
      <c r="L36" s="10"/>
      <c r="M36" s="10"/>
    </row>
    <row r="37" spans="1:13" ht="17.399999999999999" x14ac:dyDescent="0.35">
      <c r="A37" s="130" t="s">
        <v>36</v>
      </c>
      <c r="B37" s="130"/>
      <c r="C37" s="130" t="s">
        <v>33</v>
      </c>
      <c r="D37" s="130"/>
      <c r="E37" s="69" t="s">
        <v>34</v>
      </c>
      <c r="F37" s="74"/>
      <c r="G37" s="74" t="s">
        <v>143</v>
      </c>
      <c r="H37" s="9"/>
      <c r="I37" s="12"/>
      <c r="J37" s="10"/>
      <c r="K37" s="10"/>
      <c r="L37" s="10"/>
      <c r="M37" s="10"/>
    </row>
    <row r="38" spans="1:13" ht="48" customHeight="1" x14ac:dyDescent="0.3">
      <c r="A38" s="137" t="s">
        <v>144</v>
      </c>
      <c r="B38" s="137"/>
      <c r="C38" s="134" t="s">
        <v>145</v>
      </c>
      <c r="D38" s="134"/>
      <c r="E38" s="75" t="s">
        <v>148</v>
      </c>
      <c r="F38" s="73"/>
      <c r="G38" s="73"/>
      <c r="H38" s="19"/>
      <c r="I38" s="14"/>
      <c r="J38" s="10"/>
      <c r="K38" s="10"/>
      <c r="L38" s="10"/>
      <c r="M38" s="10"/>
    </row>
    <row r="39" spans="1:13" ht="17.399999999999999" x14ac:dyDescent="0.35">
      <c r="A39" s="130" t="s">
        <v>37</v>
      </c>
      <c r="B39" s="130"/>
      <c r="C39" s="130" t="s">
        <v>33</v>
      </c>
      <c r="D39" s="130"/>
      <c r="E39" s="69" t="s">
        <v>34</v>
      </c>
      <c r="F39" s="74"/>
      <c r="G39" s="74"/>
      <c r="H39" s="9"/>
      <c r="I39" s="53"/>
      <c r="J39" s="10"/>
      <c r="K39" s="10"/>
      <c r="L39" s="10"/>
      <c r="M39" s="10"/>
    </row>
    <row r="40" spans="1:13" ht="17.399999999999999" x14ac:dyDescent="0.35">
      <c r="A40" s="76"/>
      <c r="B40" s="76"/>
      <c r="C40" s="74"/>
      <c r="D40" s="88"/>
      <c r="E40" s="74"/>
      <c r="F40" s="74"/>
      <c r="G40" s="74"/>
      <c r="H40" s="9"/>
      <c r="I40" s="9"/>
      <c r="J40" s="10"/>
      <c r="K40" s="10"/>
      <c r="L40" s="10"/>
      <c r="M40" s="10"/>
    </row>
    <row r="41" spans="1:13" s="81" customFormat="1" ht="48" customHeight="1" x14ac:dyDescent="0.3">
      <c r="A41" s="135" t="s">
        <v>150</v>
      </c>
      <c r="B41" s="135"/>
      <c r="C41" s="71" t="s">
        <v>35</v>
      </c>
      <c r="D41" s="89"/>
      <c r="E41" s="78" t="s">
        <v>151</v>
      </c>
      <c r="F41" s="79"/>
      <c r="G41" s="79"/>
      <c r="H41" s="80"/>
      <c r="I41" s="80"/>
      <c r="J41" s="15"/>
      <c r="K41" s="11"/>
      <c r="L41" s="11"/>
      <c r="M41" s="11"/>
    </row>
    <row r="42" spans="1:13" ht="17.399999999999999" x14ac:dyDescent="0.3">
      <c r="A42" s="132" t="s">
        <v>38</v>
      </c>
      <c r="B42" s="132"/>
      <c r="C42" s="130" t="s">
        <v>34</v>
      </c>
      <c r="D42" s="130"/>
      <c r="E42" s="69" t="s">
        <v>39</v>
      </c>
      <c r="F42" s="77"/>
      <c r="G42" s="77"/>
      <c r="H42" s="16"/>
      <c r="I42" s="12"/>
      <c r="J42" s="15"/>
      <c r="K42" s="11"/>
      <c r="L42" s="11"/>
      <c r="M42" s="11"/>
    </row>
    <row r="43" spans="1:13" x14ac:dyDescent="0.3">
      <c r="A43" s="13"/>
      <c r="B43" s="13"/>
      <c r="C43" s="13"/>
      <c r="D43" s="90"/>
      <c r="E43" s="14"/>
      <c r="F43" s="14"/>
      <c r="G43" s="14"/>
      <c r="H43" s="14"/>
      <c r="I43" s="14"/>
      <c r="J43" s="11"/>
      <c r="K43" s="11"/>
      <c r="L43" s="11"/>
      <c r="M43" s="11"/>
    </row>
  </sheetData>
  <mergeCells count="24">
    <mergeCell ref="A42:B42"/>
    <mergeCell ref="C42:D42"/>
    <mergeCell ref="A4:A5"/>
    <mergeCell ref="A35:B35"/>
    <mergeCell ref="C34:D34"/>
    <mergeCell ref="A37:B37"/>
    <mergeCell ref="C37:D37"/>
    <mergeCell ref="B4:C4"/>
    <mergeCell ref="C35:D35"/>
    <mergeCell ref="A41:B41"/>
    <mergeCell ref="A34:B34"/>
    <mergeCell ref="A36:B36"/>
    <mergeCell ref="A38:B38"/>
    <mergeCell ref="C38:D38"/>
    <mergeCell ref="G22:G26"/>
    <mergeCell ref="G27:G31"/>
    <mergeCell ref="G7:G11"/>
    <mergeCell ref="A1:G1"/>
    <mergeCell ref="A39:B39"/>
    <mergeCell ref="C39:D39"/>
    <mergeCell ref="E4:G4"/>
    <mergeCell ref="G12:G16"/>
    <mergeCell ref="G17:G21"/>
    <mergeCell ref="A2:G2"/>
  </mergeCells>
  <pageMargins left="0.7" right="0.7" top="0.75" bottom="0.75" header="0.3" footer="0.3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workbookViewId="0">
      <selection activeCell="H22" sqref="H22"/>
    </sheetView>
  </sheetViews>
  <sheetFormatPr defaultColWidth="9.109375" defaultRowHeight="13.8" x14ac:dyDescent="0.25"/>
  <cols>
    <col min="1" max="1" width="15.5546875" style="33" customWidth="1"/>
    <col min="2" max="2" width="10.109375" style="33" bestFit="1" customWidth="1"/>
    <col min="3" max="3" width="9.33203125" style="33" hidden="1" customWidth="1"/>
    <col min="4" max="4" width="6.109375" style="33" hidden="1" customWidth="1"/>
    <col min="5" max="5" width="10.109375" style="33" bestFit="1" customWidth="1"/>
    <col min="6" max="6" width="9.33203125" style="33" hidden="1" customWidth="1"/>
    <col min="7" max="7" width="6.109375" style="33" hidden="1" customWidth="1"/>
    <col min="8" max="8" width="10.109375" style="33" bestFit="1" customWidth="1"/>
    <col min="9" max="9" width="9.33203125" style="33" hidden="1" customWidth="1"/>
    <col min="10" max="10" width="6.109375" style="33" hidden="1" customWidth="1"/>
    <col min="11" max="11" width="10.109375" style="33" bestFit="1" customWidth="1"/>
    <col min="12" max="12" width="9.33203125" style="33" hidden="1" customWidth="1"/>
    <col min="13" max="13" width="6.109375" style="33" hidden="1" customWidth="1"/>
    <col min="14" max="14" width="10.109375" style="33" bestFit="1" customWidth="1"/>
    <col min="15" max="16384" width="9.109375" style="33"/>
  </cols>
  <sheetData>
    <row r="1" spans="1:14" x14ac:dyDescent="0.25">
      <c r="A1" s="139" t="s">
        <v>85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3" spans="1:14" x14ac:dyDescent="0.25">
      <c r="A3" s="140" t="s">
        <v>86</v>
      </c>
      <c r="B3" s="138" t="s">
        <v>66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x14ac:dyDescent="0.25">
      <c r="A4" s="140"/>
      <c r="B4" s="138" t="s">
        <v>62</v>
      </c>
      <c r="C4" s="138"/>
      <c r="D4" s="138"/>
      <c r="E4" s="138" t="s">
        <v>63</v>
      </c>
      <c r="F4" s="138"/>
      <c r="G4" s="138"/>
      <c r="H4" s="138" t="s">
        <v>64</v>
      </c>
      <c r="I4" s="138"/>
      <c r="J4" s="138"/>
      <c r="K4" s="138" t="s">
        <v>65</v>
      </c>
      <c r="L4" s="138"/>
      <c r="M4" s="138"/>
      <c r="N4" s="37" t="s">
        <v>87</v>
      </c>
    </row>
    <row r="5" spans="1:14" x14ac:dyDescent="0.25">
      <c r="A5" s="38" t="s">
        <v>88</v>
      </c>
      <c r="B5" s="34">
        <v>65000</v>
      </c>
      <c r="C5" s="34"/>
      <c r="D5" s="39">
        <f t="shared" ref="D5:D10" si="0">C5/B5*100</f>
        <v>0</v>
      </c>
      <c r="E5" s="34">
        <v>70000</v>
      </c>
      <c r="F5" s="34"/>
      <c r="G5" s="39">
        <f t="shared" ref="G5:G10" si="1">F5/E5*100</f>
        <v>0</v>
      </c>
      <c r="H5" s="34">
        <v>56000</v>
      </c>
      <c r="I5" s="34"/>
      <c r="J5" s="39">
        <f t="shared" ref="J5:J10" si="2">I5/H5*100</f>
        <v>0</v>
      </c>
      <c r="K5" s="34">
        <v>70261</v>
      </c>
      <c r="L5" s="34"/>
      <c r="M5" s="39">
        <f t="shared" ref="M5:M10" si="3">L5/K5*100</f>
        <v>0</v>
      </c>
      <c r="N5" s="34">
        <f t="shared" ref="N5:N9" si="4">B5+E5+H5+K5</f>
        <v>261261</v>
      </c>
    </row>
    <row r="6" spans="1:14" x14ac:dyDescent="0.25">
      <c r="A6" s="38" t="s">
        <v>89</v>
      </c>
      <c r="B6" s="34">
        <v>20900</v>
      </c>
      <c r="C6" s="34"/>
      <c r="D6" s="39">
        <f t="shared" si="0"/>
        <v>0</v>
      </c>
      <c r="E6" s="34">
        <v>21300</v>
      </c>
      <c r="F6" s="34"/>
      <c r="G6" s="39">
        <f t="shared" si="1"/>
        <v>0</v>
      </c>
      <c r="H6" s="34">
        <v>12000</v>
      </c>
      <c r="I6" s="34"/>
      <c r="J6" s="39">
        <f t="shared" si="2"/>
        <v>0</v>
      </c>
      <c r="K6" s="34">
        <v>22404</v>
      </c>
      <c r="L6" s="34"/>
      <c r="M6" s="39">
        <f t="shared" si="3"/>
        <v>0</v>
      </c>
      <c r="N6" s="34">
        <f t="shared" si="4"/>
        <v>76604</v>
      </c>
    </row>
    <row r="7" spans="1:14" x14ac:dyDescent="0.25">
      <c r="A7" s="38" t="s">
        <v>90</v>
      </c>
      <c r="B7" s="34">
        <v>82374</v>
      </c>
      <c r="C7" s="34"/>
      <c r="D7" s="39">
        <f t="shared" si="0"/>
        <v>0</v>
      </c>
      <c r="E7" s="34">
        <v>100300</v>
      </c>
      <c r="F7" s="34"/>
      <c r="G7" s="39">
        <f t="shared" si="1"/>
        <v>0</v>
      </c>
      <c r="H7" s="34">
        <v>103300</v>
      </c>
      <c r="I7" s="34"/>
      <c r="J7" s="39">
        <f t="shared" si="2"/>
        <v>0</v>
      </c>
      <c r="K7" s="34">
        <v>109925</v>
      </c>
      <c r="L7" s="34"/>
      <c r="M7" s="39">
        <f t="shared" si="3"/>
        <v>0</v>
      </c>
      <c r="N7" s="34">
        <f t="shared" si="4"/>
        <v>395899</v>
      </c>
    </row>
    <row r="8" spans="1:14" x14ac:dyDescent="0.25">
      <c r="A8" s="38" t="s">
        <v>91</v>
      </c>
      <c r="B8" s="34">
        <v>9400</v>
      </c>
      <c r="C8" s="34"/>
      <c r="D8" s="39">
        <f t="shared" si="0"/>
        <v>0</v>
      </c>
      <c r="E8" s="34">
        <v>11668</v>
      </c>
      <c r="F8" s="34"/>
      <c r="G8" s="39">
        <f t="shared" si="1"/>
        <v>0</v>
      </c>
      <c r="H8" s="34">
        <v>8651</v>
      </c>
      <c r="I8" s="34"/>
      <c r="J8" s="39">
        <f t="shared" si="2"/>
        <v>0</v>
      </c>
      <c r="K8" s="34">
        <v>8651</v>
      </c>
      <c r="L8" s="34"/>
      <c r="M8" s="39">
        <f t="shared" si="3"/>
        <v>0</v>
      </c>
      <c r="N8" s="34">
        <f t="shared" si="4"/>
        <v>38370</v>
      </c>
    </row>
    <row r="9" spans="1:14" x14ac:dyDescent="0.25">
      <c r="A9" s="38" t="s">
        <v>92</v>
      </c>
      <c r="B9" s="34">
        <v>2370</v>
      </c>
      <c r="C9" s="34"/>
      <c r="D9" s="39">
        <f t="shared" si="0"/>
        <v>0</v>
      </c>
      <c r="E9" s="34">
        <v>2650</v>
      </c>
      <c r="F9" s="34"/>
      <c r="G9" s="39">
        <f t="shared" si="1"/>
        <v>0</v>
      </c>
      <c r="H9" s="34">
        <v>1760</v>
      </c>
      <c r="I9" s="34"/>
      <c r="J9" s="39">
        <f t="shared" si="2"/>
        <v>0</v>
      </c>
      <c r="K9" s="34">
        <v>2220</v>
      </c>
      <c r="L9" s="34"/>
      <c r="M9" s="39">
        <f t="shared" si="3"/>
        <v>0</v>
      </c>
      <c r="N9" s="34">
        <f t="shared" si="4"/>
        <v>9000</v>
      </c>
    </row>
    <row r="10" spans="1:14" x14ac:dyDescent="0.25">
      <c r="A10" s="40" t="s">
        <v>93</v>
      </c>
      <c r="B10" s="41">
        <f>SUM(B5:B9)</f>
        <v>180044</v>
      </c>
      <c r="C10" s="41">
        <f>SUM(C5:C9)</f>
        <v>0</v>
      </c>
      <c r="D10" s="42">
        <f t="shared" si="0"/>
        <v>0</v>
      </c>
      <c r="E10" s="41">
        <f>SUM(E5:E9)</f>
        <v>205918</v>
      </c>
      <c r="F10" s="41">
        <f>SUM(F5:F9)</f>
        <v>0</v>
      </c>
      <c r="G10" s="42">
        <f t="shared" si="1"/>
        <v>0</v>
      </c>
      <c r="H10" s="41">
        <f>SUM(H5:H9)</f>
        <v>181711</v>
      </c>
      <c r="I10" s="41">
        <f>SUM(I5:I9)</f>
        <v>0</v>
      </c>
      <c r="J10" s="42">
        <f t="shared" si="2"/>
        <v>0</v>
      </c>
      <c r="K10" s="41">
        <f>SUM(K5:K9)</f>
        <v>213461</v>
      </c>
      <c r="L10" s="41">
        <f>SUM(L5:L9)</f>
        <v>0</v>
      </c>
      <c r="M10" s="42">
        <f t="shared" si="3"/>
        <v>0</v>
      </c>
      <c r="N10" s="41">
        <f>SUM(N5:N9)</f>
        <v>781134</v>
      </c>
    </row>
    <row r="15" spans="1:14" x14ac:dyDescent="0.25">
      <c r="C15" s="35"/>
    </row>
    <row r="18" spans="3:3" x14ac:dyDescent="0.25">
      <c r="C18" s="36"/>
    </row>
  </sheetData>
  <mergeCells count="7">
    <mergeCell ref="K4:M4"/>
    <mergeCell ref="B3:N3"/>
    <mergeCell ref="A1:N1"/>
    <mergeCell ref="A3:A4"/>
    <mergeCell ref="B4:D4"/>
    <mergeCell ref="E4:G4"/>
    <mergeCell ref="H4:J4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Показатели</vt:lpstr>
      <vt:lpstr>Прокси-показатели</vt:lpstr>
      <vt:lpstr>Помесячный план</vt:lpstr>
      <vt:lpstr>Финансирование</vt:lpstr>
      <vt:lpstr>Разбивка 2025</vt:lpstr>
      <vt:lpstr>'Помесячный план'!sub_1300</vt:lpstr>
      <vt:lpstr>Финансирование!Заголовки_для_печати</vt:lpstr>
      <vt:lpstr>Показатели!Область_печати</vt:lpstr>
      <vt:lpstr>'Прокси-показатели'!Область_печати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2025-10-13T06:02:02Z</dcterms:modified>
</cp:coreProperties>
</file>